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 2025 - 2027\ПРОЕКТ в ДСГО_ 1 чтение\пакет в Думу _ 2025-2027, 1 чтение _ 29.10.24\"/>
    </mc:Choice>
  </mc:AlternateContent>
  <bookViews>
    <workbookView xWindow="0" yWindow="0" windowWidth="19440" windowHeight="9270" activeTab="1"/>
  </bookViews>
  <sheets>
    <sheet name="Дх" sheetId="16" r:id="rId1"/>
    <sheet name="МП" sheetId="15" r:id="rId2"/>
    <sheet name="вед. " sheetId="14" r:id="rId3"/>
    <sheet name="источ." sheetId="17" r:id="rId4"/>
    <sheet name="госф." sheetId="18" r:id="rId5"/>
    <sheet name="займы" sheetId="19" r:id="rId6"/>
    <sheet name="гарантии" sheetId="20" r:id="rId7"/>
  </sheets>
  <definedNames>
    <definedName name="_xlnm._FilterDatabase" localSheetId="2" hidden="1">'вед. '!$C$4:$C$960</definedName>
    <definedName name="_xlnm._FilterDatabase" localSheetId="1" hidden="1">МП!$A$10:$F$508</definedName>
    <definedName name="APPT" localSheetId="2">'вед. '!$A$20</definedName>
    <definedName name="FIO" localSheetId="2">'вед. '!#REF!</definedName>
    <definedName name="LAST_CELL" localSheetId="2">'вед. '!#REF!</definedName>
    <definedName name="SIGN" localSheetId="2">'вед. '!$A$20:$E$21</definedName>
    <definedName name="_xlnm.Print_Titles" localSheetId="2">'вед. '!$9:$11</definedName>
    <definedName name="_xlnm.Print_Titles" localSheetId="0">Дх!$9:$10</definedName>
    <definedName name="_xlnm.Print_Titles" localSheetId="1">МП!$9:$10</definedName>
  </definedNames>
  <calcPr calcId="152511"/>
</workbook>
</file>

<file path=xl/calcChain.xml><?xml version="1.0" encoding="utf-8"?>
<calcChain xmlns="http://schemas.openxmlformats.org/spreadsheetml/2006/main">
  <c r="G804" i="14" l="1"/>
  <c r="H804" i="14"/>
  <c r="F804" i="14"/>
  <c r="E470" i="15" l="1"/>
  <c r="F470" i="15"/>
  <c r="C55" i="18"/>
  <c r="D55" i="18"/>
  <c r="B55" i="18"/>
  <c r="C50" i="18" l="1"/>
  <c r="B50" i="18"/>
  <c r="C17" i="17" l="1"/>
  <c r="B11" i="18" l="1"/>
  <c r="D35" i="18"/>
  <c r="C35" i="18"/>
  <c r="B35" i="18"/>
  <c r="B54" i="18" s="1"/>
  <c r="D18" i="18"/>
  <c r="C18" i="18"/>
  <c r="B18" i="18"/>
  <c r="D15" i="18"/>
  <c r="C15" i="18"/>
  <c r="B15" i="18"/>
  <c r="D11" i="18"/>
  <c r="C11" i="18"/>
  <c r="C54" i="18" l="1"/>
  <c r="D54" i="18"/>
  <c r="C24" i="17" l="1"/>
  <c r="E17" i="17"/>
  <c r="D17" i="17"/>
  <c r="D470" i="15" l="1"/>
  <c r="G400" i="14" l="1"/>
  <c r="F400" i="14"/>
  <c r="H931" i="14"/>
  <c r="F500" i="15"/>
  <c r="E90" i="15"/>
  <c r="D90" i="15"/>
  <c r="H149" i="14"/>
  <c r="G149" i="14"/>
  <c r="F149" i="14"/>
  <c r="F324" i="15" l="1"/>
  <c r="E324" i="15"/>
  <c r="D324" i="15"/>
  <c r="F325" i="15"/>
  <c r="E325" i="15"/>
  <c r="D325" i="15"/>
  <c r="F391" i="15" l="1"/>
  <c r="E391" i="15"/>
  <c r="D391" i="15"/>
  <c r="F389" i="15"/>
  <c r="E389" i="15"/>
  <c r="D389" i="15"/>
  <c r="G458" i="14"/>
  <c r="F458" i="14"/>
  <c r="F102" i="15"/>
  <c r="F101" i="15" s="1"/>
  <c r="E102" i="15"/>
  <c r="E101" i="15" s="1"/>
  <c r="D102" i="15"/>
  <c r="F419" i="15"/>
  <c r="E419" i="15"/>
  <c r="F418" i="15"/>
  <c r="E418" i="15"/>
  <c r="D419" i="15"/>
  <c r="D418" i="15"/>
  <c r="H739" i="14"/>
  <c r="H738" i="14" s="1"/>
  <c r="G739" i="14"/>
  <c r="G738" i="14" s="1"/>
  <c r="F739" i="14"/>
  <c r="F738" i="14" s="1"/>
  <c r="G732" i="14"/>
  <c r="G731" i="14" s="1"/>
  <c r="H732" i="14"/>
  <c r="H731" i="14" s="1"/>
  <c r="F732" i="14"/>
  <c r="F731" i="14" s="1"/>
  <c r="F56" i="16" l="1"/>
  <c r="E56" i="16"/>
  <c r="D56" i="16"/>
  <c r="F51" i="16"/>
  <c r="E51" i="16"/>
  <c r="D51" i="16"/>
  <c r="F46" i="16"/>
  <c r="E46" i="16"/>
  <c r="D46" i="16"/>
  <c r="F40" i="16"/>
  <c r="E40" i="16"/>
  <c r="D40" i="16"/>
  <c r="F37" i="16"/>
  <c r="E37" i="16"/>
  <c r="D37" i="16"/>
  <c r="F35" i="16"/>
  <c r="F33" i="16" s="1"/>
  <c r="E35" i="16"/>
  <c r="E33" i="16" s="1"/>
  <c r="D35" i="16"/>
  <c r="D33" i="16" s="1"/>
  <c r="F26" i="16"/>
  <c r="E26" i="16"/>
  <c r="D26" i="16"/>
  <c r="F23" i="16"/>
  <c r="E23" i="16"/>
  <c r="D23" i="16"/>
  <c r="F20" i="16"/>
  <c r="E20" i="16"/>
  <c r="D20" i="16"/>
  <c r="F16" i="16"/>
  <c r="E16" i="16"/>
  <c r="D16" i="16"/>
  <c r="D50" i="16" l="1"/>
  <c r="F50" i="16"/>
  <c r="E11" i="16"/>
  <c r="F11" i="16"/>
  <c r="E50" i="16"/>
  <c r="D11" i="16"/>
  <c r="D60" i="16" s="1"/>
  <c r="D63" i="16" s="1"/>
  <c r="F60" i="16" l="1"/>
  <c r="F58" i="16"/>
  <c r="D65" i="16"/>
  <c r="D64" i="16"/>
  <c r="D58" i="16"/>
  <c r="E60" i="16"/>
  <c r="E58" i="16"/>
  <c r="E298" i="15"/>
  <c r="F298" i="15"/>
  <c r="D298" i="15"/>
  <c r="E305" i="15"/>
  <c r="F305" i="15"/>
  <c r="D305" i="15"/>
  <c r="G281" i="14"/>
  <c r="H281" i="14"/>
  <c r="F281" i="14"/>
  <c r="G288" i="14"/>
  <c r="H288" i="14"/>
  <c r="F288" i="14"/>
  <c r="E61" i="16" l="1"/>
  <c r="E63" i="16" s="1"/>
  <c r="F61" i="16"/>
  <c r="F63" i="16" s="1"/>
  <c r="F339" i="14"/>
  <c r="F90" i="15"/>
  <c r="D270" i="15" l="1"/>
  <c r="D268" i="15"/>
  <c r="D258" i="15"/>
  <c r="F241" i="15"/>
  <c r="E241" i="15"/>
  <c r="D241" i="15"/>
  <c r="F775" i="14" l="1"/>
  <c r="D118" i="15" l="1"/>
  <c r="F764" i="14"/>
  <c r="F406" i="15"/>
  <c r="E406" i="15"/>
  <c r="D406" i="15"/>
  <c r="H462" i="14"/>
  <c r="H461" i="14" s="1"/>
  <c r="H460" i="14" s="1"/>
  <c r="G462" i="14"/>
  <c r="G461" i="14" s="1"/>
  <c r="G460" i="14" s="1"/>
  <c r="F462" i="14"/>
  <c r="F461" i="14" s="1"/>
  <c r="F460" i="14" s="1"/>
  <c r="F428" i="15" l="1"/>
  <c r="E428" i="15"/>
  <c r="F312" i="15"/>
  <c r="E312" i="15"/>
  <c r="D312" i="15"/>
  <c r="F310" i="15"/>
  <c r="E310" i="15"/>
  <c r="D310" i="15"/>
  <c r="F308" i="15"/>
  <c r="E308" i="15"/>
  <c r="D308" i="15"/>
  <c r="F303" i="15"/>
  <c r="F302" i="15" s="1"/>
  <c r="E303" i="15"/>
  <c r="E302" i="15" s="1"/>
  <c r="D303" i="15"/>
  <c r="D302" i="15" s="1"/>
  <c r="E331" i="15"/>
  <c r="F331" i="15"/>
  <c r="D331" i="15"/>
  <c r="F330" i="15"/>
  <c r="F328" i="15" s="1"/>
  <c r="E330" i="15"/>
  <c r="D330" i="15"/>
  <c r="D328" i="15" s="1"/>
  <c r="E320" i="15"/>
  <c r="F320" i="15"/>
  <c r="D320" i="15"/>
  <c r="E328" i="15"/>
  <c r="E316" i="15"/>
  <c r="F316" i="15"/>
  <c r="D316" i="15"/>
  <c r="D315" i="15" s="1"/>
  <c r="E289" i="15"/>
  <c r="F289" i="15"/>
  <c r="E294" i="15"/>
  <c r="F294" i="15"/>
  <c r="D294" i="15"/>
  <c r="E291" i="15"/>
  <c r="F291" i="15"/>
  <c r="D291" i="15"/>
  <c r="E286" i="15"/>
  <c r="F286" i="15"/>
  <c r="D286" i="15"/>
  <c r="E284" i="15"/>
  <c r="F284" i="15"/>
  <c r="D284" i="15"/>
  <c r="E280" i="15"/>
  <c r="E279" i="15" s="1"/>
  <c r="F280" i="15"/>
  <c r="F279" i="15" s="1"/>
  <c r="D280" i="15"/>
  <c r="D279" i="15" s="1"/>
  <c r="E276" i="15"/>
  <c r="E275" i="15" s="1"/>
  <c r="F276" i="15"/>
  <c r="F275" i="15" s="1"/>
  <c r="D276" i="15"/>
  <c r="D275" i="15" s="1"/>
  <c r="F272" i="15"/>
  <c r="D266" i="15"/>
  <c r="D256" i="15"/>
  <c r="E254" i="15"/>
  <c r="F254" i="15"/>
  <c r="D254" i="15"/>
  <c r="D250" i="15"/>
  <c r="E247" i="15"/>
  <c r="F247" i="15"/>
  <c r="D247" i="15"/>
  <c r="E245" i="15"/>
  <c r="F245" i="15"/>
  <c r="D245" i="15"/>
  <c r="E242" i="15"/>
  <c r="F242" i="15"/>
  <c r="D242" i="15"/>
  <c r="E240" i="15"/>
  <c r="F240" i="15"/>
  <c r="D240" i="15"/>
  <c r="D467" i="15"/>
  <c r="D465" i="15" s="1"/>
  <c r="F927" i="14"/>
  <c r="F253" i="15"/>
  <c r="E253" i="15"/>
  <c r="D253" i="15"/>
  <c r="H329" i="14"/>
  <c r="G329" i="14"/>
  <c r="F329" i="14"/>
  <c r="D505" i="15"/>
  <c r="D503" i="15"/>
  <c r="E497" i="15"/>
  <c r="F427" i="15"/>
  <c r="E427" i="15"/>
  <c r="D428" i="15"/>
  <c r="D427" i="15" s="1"/>
  <c r="E480" i="15"/>
  <c r="F480" i="15"/>
  <c r="D480" i="15"/>
  <c r="F484" i="15"/>
  <c r="E484" i="15"/>
  <c r="E487" i="15"/>
  <c r="F487" i="15"/>
  <c r="D487" i="15"/>
  <c r="F491" i="15"/>
  <c r="F490" i="15" s="1"/>
  <c r="E491" i="15"/>
  <c r="E490" i="15" s="1"/>
  <c r="D491" i="15"/>
  <c r="D490" i="15" s="1"/>
  <c r="E482" i="15"/>
  <c r="F482" i="15"/>
  <c r="D482" i="15"/>
  <c r="F469" i="15"/>
  <c r="E469" i="15"/>
  <c r="D469" i="15"/>
  <c r="E473" i="15"/>
  <c r="F473" i="15"/>
  <c r="D473" i="15"/>
  <c r="E465" i="15"/>
  <c r="F465" i="15"/>
  <c r="E462" i="15"/>
  <c r="F462" i="15"/>
  <c r="D462" i="15"/>
  <c r="E458" i="15"/>
  <c r="F458" i="15"/>
  <c r="D458" i="15"/>
  <c r="E455" i="15"/>
  <c r="F455" i="15"/>
  <c r="D455" i="15"/>
  <c r="E433" i="15"/>
  <c r="F433" i="15"/>
  <c r="D433" i="15"/>
  <c r="E435" i="15"/>
  <c r="F435" i="15"/>
  <c r="D435" i="15"/>
  <c r="E431" i="15"/>
  <c r="F431" i="15"/>
  <c r="D431" i="15"/>
  <c r="E429" i="15"/>
  <c r="F429" i="15"/>
  <c r="D429" i="15"/>
  <c r="E439" i="15"/>
  <c r="F439" i="15"/>
  <c r="D439" i="15"/>
  <c r="E453" i="15"/>
  <c r="F453" i="15"/>
  <c r="D453" i="15"/>
  <c r="E451" i="15"/>
  <c r="F451" i="15"/>
  <c r="D451" i="15"/>
  <c r="E449" i="15"/>
  <c r="F449" i="15"/>
  <c r="D449" i="15"/>
  <c r="E446" i="15"/>
  <c r="F446" i="15"/>
  <c r="D446" i="15"/>
  <c r="E443" i="15"/>
  <c r="F443" i="15"/>
  <c r="D443" i="15"/>
  <c r="F441" i="15"/>
  <c r="E441" i="15"/>
  <c r="D441" i="15"/>
  <c r="E437" i="15"/>
  <c r="F437" i="15"/>
  <c r="D437" i="15"/>
  <c r="E422" i="15"/>
  <c r="F422" i="15"/>
  <c r="D422" i="15"/>
  <c r="E401" i="15"/>
  <c r="F401" i="15"/>
  <c r="D401" i="15"/>
  <c r="E399" i="15"/>
  <c r="F399" i="15"/>
  <c r="D399" i="15"/>
  <c r="E412" i="15"/>
  <c r="F412" i="15"/>
  <c r="D412" i="15"/>
  <c r="E397" i="15"/>
  <c r="F397" i="15"/>
  <c r="D397" i="15"/>
  <c r="E395" i="15"/>
  <c r="F395" i="15"/>
  <c r="D395" i="15"/>
  <c r="E387" i="15"/>
  <c r="E386" i="15" s="1"/>
  <c r="F387" i="15"/>
  <c r="F386" i="15" s="1"/>
  <c r="D387" i="15"/>
  <c r="D386" i="15" s="1"/>
  <c r="E404" i="15"/>
  <c r="F404" i="15"/>
  <c r="D404" i="15"/>
  <c r="E408" i="15"/>
  <c r="F408" i="15"/>
  <c r="D408" i="15"/>
  <c r="E378" i="15"/>
  <c r="F378" i="15"/>
  <c r="D378" i="15"/>
  <c r="E372" i="15"/>
  <c r="F372" i="15"/>
  <c r="D372" i="15"/>
  <c r="E374" i="15"/>
  <c r="F374" i="15"/>
  <c r="D374" i="15"/>
  <c r="E382" i="15"/>
  <c r="F382" i="15"/>
  <c r="D382" i="15"/>
  <c r="D368" i="15"/>
  <c r="E366" i="15"/>
  <c r="F366" i="15"/>
  <c r="D366" i="15"/>
  <c r="E363" i="15"/>
  <c r="F363" i="15"/>
  <c r="D363" i="15"/>
  <c r="F357" i="15"/>
  <c r="F356" i="15" s="1"/>
  <c r="E357" i="15"/>
  <c r="E356" i="15" s="1"/>
  <c r="D357" i="15"/>
  <c r="D356" i="15" s="1"/>
  <c r="E358" i="15"/>
  <c r="F358" i="15"/>
  <c r="D358" i="15"/>
  <c r="E347" i="15"/>
  <c r="F347" i="15"/>
  <c r="D347" i="15"/>
  <c r="E343" i="15"/>
  <c r="F343" i="15"/>
  <c r="D343" i="15"/>
  <c r="E349" i="15"/>
  <c r="F349" i="15"/>
  <c r="D349" i="15"/>
  <c r="E353" i="15"/>
  <c r="F353" i="15"/>
  <c r="D353" i="15"/>
  <c r="E340" i="15"/>
  <c r="F340" i="15"/>
  <c r="E338" i="15"/>
  <c r="F338" i="15"/>
  <c r="D338" i="15"/>
  <c r="E336" i="15"/>
  <c r="F336" i="15"/>
  <c r="D336" i="15"/>
  <c r="F244" i="15" l="1"/>
  <c r="E244" i="15"/>
  <c r="D244" i="15"/>
  <c r="F265" i="15"/>
  <c r="D297" i="15"/>
  <c r="E403" i="15"/>
  <c r="F297" i="15"/>
  <c r="F296" i="15" s="1"/>
  <c r="D327" i="15"/>
  <c r="E297" i="15"/>
  <c r="E296" i="15" s="1"/>
  <c r="F403" i="15"/>
  <c r="D403" i="15"/>
  <c r="E274" i="15"/>
  <c r="D274" i="15"/>
  <c r="F274" i="15"/>
  <c r="E283" i="15"/>
  <c r="F283" i="15"/>
  <c r="E239" i="15"/>
  <c r="F239" i="15"/>
  <c r="D239" i="15"/>
  <c r="D457" i="15"/>
  <c r="D484" i="15"/>
  <c r="D421" i="15"/>
  <c r="E362" i="15"/>
  <c r="E394" i="15"/>
  <c r="F394" i="15"/>
  <c r="D394" i="15"/>
  <c r="F362" i="15"/>
  <c r="D362" i="15"/>
  <c r="F335" i="15"/>
  <c r="E335" i="15"/>
  <c r="F887" i="14"/>
  <c r="F876" i="14"/>
  <c r="E235" i="15" l="1"/>
  <c r="F235" i="15"/>
  <c r="D235" i="15"/>
  <c r="E220" i="15"/>
  <c r="E219" i="15" s="1"/>
  <c r="F220" i="15"/>
  <c r="F219" i="15" s="1"/>
  <c r="D220" i="15"/>
  <c r="D219" i="15" s="1"/>
  <c r="E217" i="15"/>
  <c r="F217" i="15"/>
  <c r="D217" i="15"/>
  <c r="E231" i="15"/>
  <c r="F231" i="15"/>
  <c r="D231" i="15"/>
  <c r="E213" i="15"/>
  <c r="F213" i="15"/>
  <c r="D213" i="15"/>
  <c r="E227" i="15"/>
  <c r="F227" i="15"/>
  <c r="D227" i="15"/>
  <c r="E224" i="15"/>
  <c r="F224" i="15"/>
  <c r="D224" i="15"/>
  <c r="F150" i="15" l="1"/>
  <c r="F149" i="15" s="1"/>
  <c r="E150" i="15"/>
  <c r="E149" i="15" s="1"/>
  <c r="D150" i="15"/>
  <c r="D149" i="15" s="1"/>
  <c r="F168" i="15"/>
  <c r="F167" i="15" s="1"/>
  <c r="E168" i="15"/>
  <c r="D168" i="15"/>
  <c r="E191" i="15"/>
  <c r="F191" i="15"/>
  <c r="D191" i="15"/>
  <c r="E189" i="15"/>
  <c r="F189" i="15"/>
  <c r="D189" i="15"/>
  <c r="E202" i="15"/>
  <c r="F202" i="15"/>
  <c r="D202" i="15"/>
  <c r="E199" i="15"/>
  <c r="F199" i="15"/>
  <c r="D199" i="15"/>
  <c r="E197" i="15"/>
  <c r="F197" i="15"/>
  <c r="D197" i="15"/>
  <c r="E195" i="15"/>
  <c r="F195" i="15"/>
  <c r="D195" i="15"/>
  <c r="E184" i="15"/>
  <c r="F184" i="15"/>
  <c r="D184" i="15"/>
  <c r="E181" i="15"/>
  <c r="F181" i="15"/>
  <c r="D181" i="15"/>
  <c r="E177" i="15"/>
  <c r="F177" i="15"/>
  <c r="D177" i="15"/>
  <c r="E174" i="15"/>
  <c r="F174" i="15"/>
  <c r="D174" i="15"/>
  <c r="E167" i="15"/>
  <c r="D167" i="15"/>
  <c r="E164" i="15"/>
  <c r="F164" i="15"/>
  <c r="D164" i="15"/>
  <c r="E162" i="15"/>
  <c r="F162" i="15"/>
  <c r="D162" i="15"/>
  <c r="E160" i="15"/>
  <c r="F160" i="15"/>
  <c r="D160" i="15"/>
  <c r="E158" i="15"/>
  <c r="F158" i="15"/>
  <c r="D158" i="15"/>
  <c r="E152" i="15"/>
  <c r="F152" i="15"/>
  <c r="D152" i="15"/>
  <c r="E154" i="15"/>
  <c r="F154" i="15"/>
  <c r="D154" i="15"/>
  <c r="E156" i="15"/>
  <c r="F156" i="15"/>
  <c r="D156" i="15"/>
  <c r="E146" i="15"/>
  <c r="F146" i="15"/>
  <c r="D146" i="15"/>
  <c r="E121" i="15"/>
  <c r="F121" i="15"/>
  <c r="D121" i="15"/>
  <c r="F97" i="15"/>
  <c r="E97" i="15"/>
  <c r="D97" i="15"/>
  <c r="D103" i="15"/>
  <c r="D101" i="15" s="1"/>
  <c r="F117" i="15"/>
  <c r="F116" i="15" s="1"/>
  <c r="F115" i="15" s="1"/>
  <c r="E117" i="15"/>
  <c r="E116" i="15" s="1"/>
  <c r="E115" i="15" s="1"/>
  <c r="D117" i="15"/>
  <c r="D116" i="15" s="1"/>
  <c r="D115" i="15" s="1"/>
  <c r="F134" i="15"/>
  <c r="F133" i="15" s="1"/>
  <c r="E134" i="15"/>
  <c r="E133" i="15" s="1"/>
  <c r="D134" i="15"/>
  <c r="D133" i="15" s="1"/>
  <c r="F141" i="15"/>
  <c r="D141" i="15"/>
  <c r="E139" i="15"/>
  <c r="F139" i="15"/>
  <c r="D139" i="15"/>
  <c r="E137" i="15"/>
  <c r="F137" i="15"/>
  <c r="D137" i="15"/>
  <c r="E131" i="15"/>
  <c r="F131" i="15"/>
  <c r="D131" i="15"/>
  <c r="E129" i="15"/>
  <c r="F129" i="15"/>
  <c r="D129" i="15"/>
  <c r="E127" i="15"/>
  <c r="F127" i="15"/>
  <c r="D127" i="15"/>
  <c r="E125" i="15"/>
  <c r="F125" i="15"/>
  <c r="D125" i="15"/>
  <c r="E111" i="15"/>
  <c r="F111" i="15"/>
  <c r="D111" i="15"/>
  <c r="E113" i="15"/>
  <c r="F113" i="15"/>
  <c r="D113" i="15"/>
  <c r="E109" i="15"/>
  <c r="F109" i="15"/>
  <c r="D109" i="15"/>
  <c r="E105" i="15"/>
  <c r="F105" i="15"/>
  <c r="D105" i="15"/>
  <c r="E95" i="15"/>
  <c r="F95" i="15"/>
  <c r="D95" i="15"/>
  <c r="E93" i="15"/>
  <c r="F93" i="15"/>
  <c r="D93" i="15"/>
  <c r="E91" i="15"/>
  <c r="F91" i="15"/>
  <c r="D91" i="15"/>
  <c r="E89" i="15"/>
  <c r="F89" i="15"/>
  <c r="D89" i="15"/>
  <c r="E87" i="15"/>
  <c r="F87" i="15"/>
  <c r="D87" i="15"/>
  <c r="E145" i="15" l="1"/>
  <c r="D145" i="15"/>
  <c r="F145" i="15"/>
  <c r="D100" i="15"/>
  <c r="D99" i="15" s="1"/>
  <c r="D108" i="15"/>
  <c r="D107" i="15" s="1"/>
  <c r="D86" i="15"/>
  <c r="D85" i="15" s="1"/>
  <c r="E100" i="15"/>
  <c r="E99" i="15" s="1"/>
  <c r="F100" i="15"/>
  <c r="F99" i="15" s="1"/>
  <c r="F86" i="15"/>
  <c r="F85" i="15" s="1"/>
  <c r="E86" i="15"/>
  <c r="E85" i="15" s="1"/>
  <c r="F66" i="15"/>
  <c r="E66" i="15"/>
  <c r="D66" i="15"/>
  <c r="F65" i="15"/>
  <c r="E65" i="15"/>
  <c r="D65" i="15"/>
  <c r="E70" i="15"/>
  <c r="F70" i="15"/>
  <c r="D70" i="15"/>
  <c r="F67" i="15"/>
  <c r="E67" i="15"/>
  <c r="D67" i="15"/>
  <c r="D58" i="15"/>
  <c r="E60" i="15"/>
  <c r="F60" i="15"/>
  <c r="D60" i="15"/>
  <c r="E56" i="15"/>
  <c r="F56" i="15"/>
  <c r="D56" i="15"/>
  <c r="E51" i="15"/>
  <c r="F51" i="15"/>
  <c r="D51" i="15"/>
  <c r="E42" i="15"/>
  <c r="F42" i="15"/>
  <c r="D42" i="15"/>
  <c r="E33" i="15"/>
  <c r="F33" i="15"/>
  <c r="D33" i="15"/>
  <c r="E31" i="15"/>
  <c r="F31" i="15"/>
  <c r="D31" i="15"/>
  <c r="E27" i="15"/>
  <c r="F27" i="15"/>
  <c r="D27" i="15"/>
  <c r="E49" i="15"/>
  <c r="F49" i="15"/>
  <c r="D49" i="15"/>
  <c r="E82" i="15"/>
  <c r="E81" i="15" s="1"/>
  <c r="F82" i="15"/>
  <c r="F81" i="15" s="1"/>
  <c r="D82" i="15"/>
  <c r="D81" i="15" s="1"/>
  <c r="E75" i="15"/>
  <c r="F75" i="15"/>
  <c r="D75" i="15"/>
  <c r="E73" i="15"/>
  <c r="F73" i="15"/>
  <c r="D73" i="15"/>
  <c r="E79" i="15"/>
  <c r="F79" i="15"/>
  <c r="D79" i="15"/>
  <c r="E77" i="15"/>
  <c r="F77" i="15"/>
  <c r="D77" i="15"/>
  <c r="F55" i="15"/>
  <c r="F54" i="15" s="1"/>
  <c r="E55" i="15"/>
  <c r="E54" i="15" s="1"/>
  <c r="D55" i="15"/>
  <c r="D54" i="15" s="1"/>
  <c r="E47" i="15"/>
  <c r="F47" i="15"/>
  <c r="D47" i="15"/>
  <c r="D22" i="15"/>
  <c r="E20" i="15"/>
  <c r="F20" i="15"/>
  <c r="D20" i="15"/>
  <c r="E16" i="15"/>
  <c r="F16" i="15"/>
  <c r="D16" i="15"/>
  <c r="E45" i="15"/>
  <c r="F45" i="15"/>
  <c r="D45" i="15"/>
  <c r="D24" i="15"/>
  <c r="E18" i="15"/>
  <c r="F18" i="15"/>
  <c r="D18" i="15"/>
  <c r="E14" i="15"/>
  <c r="F14" i="15"/>
  <c r="D14" i="15"/>
  <c r="D36" i="15"/>
  <c r="D38" i="15"/>
  <c r="F501" i="15"/>
  <c r="E501" i="15"/>
  <c r="F499" i="15"/>
  <c r="F495" i="15"/>
  <c r="E495" i="15"/>
  <c r="D495" i="15"/>
  <c r="F493" i="15"/>
  <c r="D493" i="15"/>
  <c r="E493" i="15"/>
  <c r="F471" i="15"/>
  <c r="E471" i="15"/>
  <c r="D471" i="15"/>
  <c r="E475" i="15"/>
  <c r="D475" i="15"/>
  <c r="F411" i="15"/>
  <c r="F410" i="15" s="1"/>
  <c r="E411" i="15"/>
  <c r="E410" i="15" s="1"/>
  <c r="D411" i="15"/>
  <c r="D410" i="15" s="1"/>
  <c r="F385" i="15"/>
  <c r="E385" i="15"/>
  <c r="D385" i="15"/>
  <c r="F381" i="15"/>
  <c r="F380" i="15" s="1"/>
  <c r="E381" i="15"/>
  <c r="E380" i="15" s="1"/>
  <c r="D381" i="15"/>
  <c r="D380" i="15" s="1"/>
  <c r="D377" i="15"/>
  <c r="D376" i="15" s="1"/>
  <c r="F377" i="15"/>
  <c r="F376" i="15" s="1"/>
  <c r="E377" i="15"/>
  <c r="E376" i="15" s="1"/>
  <c r="D340" i="15"/>
  <c r="D335" i="15" s="1"/>
  <c r="F315" i="15"/>
  <c r="F314" i="15" s="1"/>
  <c r="E315" i="15"/>
  <c r="E314" i="15" s="1"/>
  <c r="D314" i="15"/>
  <c r="D296" i="15"/>
  <c r="D289" i="15"/>
  <c r="E272" i="15"/>
  <c r="E265" i="15" s="1"/>
  <c r="D272" i="15"/>
  <c r="D265" i="15" s="1"/>
  <c r="F263" i="15"/>
  <c r="E263" i="15"/>
  <c r="D263" i="15"/>
  <c r="F261" i="15"/>
  <c r="E261" i="15"/>
  <c r="D261" i="15"/>
  <c r="F252" i="15"/>
  <c r="F249" i="15" s="1"/>
  <c r="E252" i="15"/>
  <c r="E249" i="15" s="1"/>
  <c r="D252" i="15"/>
  <c r="D249" i="15" s="1"/>
  <c r="F226" i="15"/>
  <c r="E226" i="15"/>
  <c r="D226" i="15"/>
  <c r="F223" i="15"/>
  <c r="E223" i="15"/>
  <c r="D223" i="15"/>
  <c r="F216" i="15"/>
  <c r="E216" i="15"/>
  <c r="D216" i="15"/>
  <c r="F212" i="15"/>
  <c r="F211" i="15" s="1"/>
  <c r="E212" i="15"/>
  <c r="E211" i="15" s="1"/>
  <c r="D212" i="15"/>
  <c r="D211" i="15" s="1"/>
  <c r="F201" i="15"/>
  <c r="E201" i="15"/>
  <c r="D201" i="15"/>
  <c r="E187" i="15"/>
  <c r="E183" i="15" s="1"/>
  <c r="D187" i="15"/>
  <c r="D183" i="15" s="1"/>
  <c r="F180" i="15"/>
  <c r="E180" i="15"/>
  <c r="D180" i="15"/>
  <c r="F176" i="15"/>
  <c r="E176" i="15"/>
  <c r="D176" i="15"/>
  <c r="F173" i="15"/>
  <c r="E173" i="15"/>
  <c r="D173" i="15"/>
  <c r="F171" i="15"/>
  <c r="F170" i="15" s="1"/>
  <c r="E171" i="15"/>
  <c r="E170" i="15" s="1"/>
  <c r="D171" i="15"/>
  <c r="D170" i="15" s="1"/>
  <c r="D166" i="15"/>
  <c r="E166" i="15"/>
  <c r="F135" i="15"/>
  <c r="E135" i="15"/>
  <c r="D135" i="15"/>
  <c r="D120" i="15" s="1"/>
  <c r="F108" i="15"/>
  <c r="F107" i="15" s="1"/>
  <c r="E260" i="15" l="1"/>
  <c r="F260" i="15"/>
  <c r="E492" i="15"/>
  <c r="F492" i="15"/>
  <c r="E238" i="15"/>
  <c r="F238" i="15"/>
  <c r="D260" i="15"/>
  <c r="D238" i="15" s="1"/>
  <c r="D492" i="15"/>
  <c r="D464" i="15"/>
  <c r="D35" i="15"/>
  <c r="D64" i="15"/>
  <c r="D53" i="15" s="1"/>
  <c r="F13" i="15"/>
  <c r="F64" i="15"/>
  <c r="F53" i="15" s="1"/>
  <c r="E108" i="15"/>
  <c r="E107" i="15" s="1"/>
  <c r="E13" i="15"/>
  <c r="D13" i="15"/>
  <c r="E64" i="15"/>
  <c r="E53" i="15" s="1"/>
  <c r="F457" i="15"/>
  <c r="D371" i="15"/>
  <c r="D370" i="15" s="1"/>
  <c r="D352" i="15"/>
  <c r="D351" i="15" s="1"/>
  <c r="F194" i="15"/>
  <c r="F193" i="15" s="1"/>
  <c r="E26" i="15"/>
  <c r="E222" i="15"/>
  <c r="F230" i="15"/>
  <c r="F229" i="15" s="1"/>
  <c r="F342" i="15"/>
  <c r="F334" i="15" s="1"/>
  <c r="E361" i="15"/>
  <c r="F26" i="15"/>
  <c r="E194" i="15"/>
  <c r="E193" i="15" s="1"/>
  <c r="D230" i="15"/>
  <c r="D229" i="15" s="1"/>
  <c r="E327" i="15"/>
  <c r="E457" i="15"/>
  <c r="D206" i="15"/>
  <c r="D205" i="15" s="1"/>
  <c r="D204" i="15" s="1"/>
  <c r="D288" i="15"/>
  <c r="D222" i="15"/>
  <c r="E41" i="15"/>
  <c r="F222" i="15"/>
  <c r="D144" i="15"/>
  <c r="D194" i="15"/>
  <c r="D193" i="15" s="1"/>
  <c r="E206" i="15"/>
  <c r="E205" i="15" s="1"/>
  <c r="E204" i="15" s="1"/>
  <c r="D215" i="15"/>
  <c r="E230" i="15"/>
  <c r="E229" i="15" s="1"/>
  <c r="E352" i="15"/>
  <c r="E351" i="15" s="1"/>
  <c r="E417" i="15"/>
  <c r="E416" i="15" s="1"/>
  <c r="E415" i="15" s="1"/>
  <c r="E421" i="15"/>
  <c r="F215" i="15"/>
  <c r="F475" i="15"/>
  <c r="F288" i="15"/>
  <c r="F282" i="15" s="1"/>
  <c r="F327" i="15"/>
  <c r="E342" i="15"/>
  <c r="E334" i="15" s="1"/>
  <c r="F417" i="15"/>
  <c r="F416" i="15" s="1"/>
  <c r="F415" i="15" s="1"/>
  <c r="D417" i="15"/>
  <c r="D416" i="15" s="1"/>
  <c r="D415" i="15" s="1"/>
  <c r="F41" i="15"/>
  <c r="E144" i="15"/>
  <c r="D179" i="15"/>
  <c r="D26" i="15"/>
  <c r="E179" i="15"/>
  <c r="D342" i="15"/>
  <c r="D334" i="15" s="1"/>
  <c r="E371" i="15"/>
  <c r="E370" i="15" s="1"/>
  <c r="F361" i="15"/>
  <c r="F371" i="15"/>
  <c r="F370" i="15" s="1"/>
  <c r="D41" i="15"/>
  <c r="E215" i="15"/>
  <c r="D119" i="15"/>
  <c r="F166" i="15"/>
  <c r="F187" i="15"/>
  <c r="F120" i="15"/>
  <c r="F119" i="15" s="1"/>
  <c r="F206" i="15"/>
  <c r="F205" i="15" s="1"/>
  <c r="F204" i="15" s="1"/>
  <c r="D283" i="15"/>
  <c r="E288" i="15"/>
  <c r="E282" i="15" s="1"/>
  <c r="D361" i="15"/>
  <c r="F352" i="15"/>
  <c r="F351" i="15" s="1"/>
  <c r="F421" i="15"/>
  <c r="D479" i="15"/>
  <c r="D282" i="15" l="1"/>
  <c r="F183" i="15"/>
  <c r="F179" i="15" s="1"/>
  <c r="D84" i="15"/>
  <c r="F84" i="15"/>
  <c r="D40" i="15"/>
  <c r="F12" i="15"/>
  <c r="E12" i="15"/>
  <c r="E360" i="15"/>
  <c r="D360" i="15"/>
  <c r="D210" i="15"/>
  <c r="F333" i="15"/>
  <c r="E40" i="15"/>
  <c r="F393" i="15"/>
  <c r="F384" i="15" s="1"/>
  <c r="F40" i="15"/>
  <c r="E393" i="15"/>
  <c r="E384" i="15" s="1"/>
  <c r="D143" i="15"/>
  <c r="F360" i="15"/>
  <c r="D12" i="15"/>
  <c r="F210" i="15"/>
  <c r="E210" i="15"/>
  <c r="E479" i="15"/>
  <c r="E507" i="15" s="1"/>
  <c r="D393" i="15"/>
  <c r="D384" i="15" s="1"/>
  <c r="E333" i="15"/>
  <c r="D507" i="15"/>
  <c r="F144" i="15"/>
  <c r="E143" i="15"/>
  <c r="D333" i="15"/>
  <c r="F479" i="15"/>
  <c r="F507" i="15" s="1"/>
  <c r="E120" i="15"/>
  <c r="E119" i="15" s="1"/>
  <c r="E84" i="15" s="1"/>
  <c r="F143" i="15" l="1"/>
  <c r="F11" i="15"/>
  <c r="D11" i="15"/>
  <c r="E11" i="15"/>
  <c r="F123" i="14"/>
  <c r="G170" i="14"/>
  <c r="F267" i="14" l="1"/>
  <c r="H291" i="14" l="1"/>
  <c r="G291" i="14"/>
  <c r="F291" i="14"/>
  <c r="G914" i="14" l="1"/>
  <c r="F914" i="14"/>
  <c r="H912" i="14"/>
  <c r="G912" i="14"/>
  <c r="F912" i="14"/>
  <c r="H906" i="14"/>
  <c r="G906" i="14"/>
  <c r="F906" i="14"/>
  <c r="H784" i="14"/>
  <c r="G784" i="14"/>
  <c r="F784" i="14"/>
  <c r="H715" i="14"/>
  <c r="H714" i="14" s="1"/>
  <c r="H713" i="14" s="1"/>
  <c r="H712" i="14" s="1"/>
  <c r="H711" i="14" s="1"/>
  <c r="G715" i="14"/>
  <c r="G714" i="14" s="1"/>
  <c r="G713" i="14" s="1"/>
  <c r="G712" i="14" s="1"/>
  <c r="G711" i="14" s="1"/>
  <c r="F715" i="14"/>
  <c r="F714" i="14" s="1"/>
  <c r="F713" i="14" s="1"/>
  <c r="F712" i="14" s="1"/>
  <c r="F711" i="14" s="1"/>
  <c r="H704" i="14"/>
  <c r="G704" i="14"/>
  <c r="F704" i="14"/>
  <c r="H701" i="14"/>
  <c r="G701" i="14"/>
  <c r="F701" i="14"/>
  <c r="G677" i="14"/>
  <c r="H677" i="14"/>
  <c r="F677" i="14"/>
  <c r="H681" i="14"/>
  <c r="G681" i="14"/>
  <c r="F681" i="14"/>
  <c r="H631" i="14"/>
  <c r="H630" i="14" s="1"/>
  <c r="G631" i="14"/>
  <c r="G630" i="14" s="1"/>
  <c r="F631" i="14"/>
  <c r="F630" i="14" s="1"/>
  <c r="H628" i="14"/>
  <c r="G628" i="14"/>
  <c r="F628" i="14"/>
  <c r="F911" i="14" l="1"/>
  <c r="F910" i="14" s="1"/>
  <c r="F909" i="14" s="1"/>
  <c r="G911" i="14"/>
  <c r="G910" i="14" s="1"/>
  <c r="G909" i="14" s="1"/>
  <c r="H914" i="14"/>
  <c r="H624" i="14"/>
  <c r="G624" i="14"/>
  <c r="F624" i="14"/>
  <c r="H622" i="14"/>
  <c r="G622" i="14"/>
  <c r="F622" i="14"/>
  <c r="H620" i="14"/>
  <c r="G620" i="14"/>
  <c r="F620" i="14"/>
  <c r="H595" i="14"/>
  <c r="G595" i="14"/>
  <c r="F595" i="14"/>
  <c r="F586" i="14"/>
  <c r="G448" i="14"/>
  <c r="G447" i="14" s="1"/>
  <c r="G446" i="14" s="1"/>
  <c r="G445" i="14" s="1"/>
  <c r="G444" i="14" s="1"/>
  <c r="F448" i="14"/>
  <c r="F447" i="14" s="1"/>
  <c r="F446" i="14" s="1"/>
  <c r="F445" i="14" s="1"/>
  <c r="F444" i="14" s="1"/>
  <c r="G456" i="14"/>
  <c r="F456" i="14"/>
  <c r="F393" i="14"/>
  <c r="H372" i="14"/>
  <c r="H371" i="14" s="1"/>
  <c r="H370" i="14" s="1"/>
  <c r="H369" i="14" s="1"/>
  <c r="G372" i="14"/>
  <c r="G371" i="14" s="1"/>
  <c r="G370" i="14" s="1"/>
  <c r="G369" i="14" s="1"/>
  <c r="F372" i="14"/>
  <c r="F371" i="14" s="1"/>
  <c r="F370" i="14" s="1"/>
  <c r="F369" i="14" s="1"/>
  <c r="H346" i="14"/>
  <c r="G346" i="14"/>
  <c r="F346" i="14"/>
  <c r="F341" i="14"/>
  <c r="F334" i="14"/>
  <c r="H330" i="14"/>
  <c r="G330" i="14"/>
  <c r="F330" i="14"/>
  <c r="G293" i="14"/>
  <c r="H293" i="14"/>
  <c r="G295" i="14"/>
  <c r="H295" i="14"/>
  <c r="F295" i="14"/>
  <c r="H257" i="14"/>
  <c r="G257" i="14"/>
  <c r="F257" i="14"/>
  <c r="F213" i="14"/>
  <c r="H209" i="14"/>
  <c r="G209" i="14"/>
  <c r="F209" i="14"/>
  <c r="H207" i="14"/>
  <c r="G207" i="14"/>
  <c r="F207" i="14"/>
  <c r="H197" i="14"/>
  <c r="G197" i="14"/>
  <c r="F197" i="14"/>
  <c r="H145" i="14"/>
  <c r="G145" i="14"/>
  <c r="F145" i="14"/>
  <c r="H143" i="14"/>
  <c r="G143" i="14"/>
  <c r="F143" i="14"/>
  <c r="F157" i="14"/>
  <c r="F96" i="14"/>
  <c r="F95" i="14" s="1"/>
  <c r="F94" i="14" s="1"/>
  <c r="F93" i="14" s="1"/>
  <c r="F92" i="14" s="1"/>
  <c r="H96" i="14"/>
  <c r="H95" i="14" s="1"/>
  <c r="H94" i="14" s="1"/>
  <c r="H93" i="14" s="1"/>
  <c r="H92" i="14" s="1"/>
  <c r="G96" i="14"/>
  <c r="G95" i="14" s="1"/>
  <c r="G94" i="14" s="1"/>
  <c r="G93" i="14" s="1"/>
  <c r="G92" i="14" s="1"/>
  <c r="H90" i="14"/>
  <c r="G90" i="14"/>
  <c r="F90" i="14"/>
  <c r="H88" i="14"/>
  <c r="G88" i="14"/>
  <c r="F88" i="14"/>
  <c r="H85" i="14"/>
  <c r="G85" i="14"/>
  <c r="F85" i="14"/>
  <c r="F82" i="14"/>
  <c r="H82" i="14"/>
  <c r="G82" i="14"/>
  <c r="H80" i="14"/>
  <c r="G80" i="14"/>
  <c r="F80" i="14"/>
  <c r="H78" i="14"/>
  <c r="G78" i="14"/>
  <c r="F78" i="14"/>
  <c r="H911" i="14" l="1"/>
  <c r="H910" i="14" s="1"/>
  <c r="H909" i="14" s="1"/>
  <c r="H66" i="14"/>
  <c r="H65" i="14" s="1"/>
  <c r="H64" i="14" s="1"/>
  <c r="H63" i="14" s="1"/>
  <c r="G66" i="14"/>
  <c r="G65" i="14" s="1"/>
  <c r="G64" i="14" s="1"/>
  <c r="G63" i="14" s="1"/>
  <c r="F66" i="14"/>
  <c r="F65" i="14" s="1"/>
  <c r="F64" i="14" s="1"/>
  <c r="F63" i="14" s="1"/>
  <c r="F947" i="14" l="1"/>
  <c r="F952" i="14" s="1"/>
  <c r="G947" i="14"/>
  <c r="G952" i="14" s="1"/>
  <c r="H947" i="14"/>
  <c r="H952" i="14" s="1"/>
  <c r="G252" i="14"/>
  <c r="F252" i="14"/>
  <c r="H305" i="14"/>
  <c r="H304" i="14" s="1"/>
  <c r="G305" i="14"/>
  <c r="G304" i="14" s="1"/>
  <c r="F305" i="14"/>
  <c r="F304" i="14" s="1"/>
  <c r="G499" i="14"/>
  <c r="H499" i="14"/>
  <c r="F499" i="14"/>
  <c r="G873" i="14"/>
  <c r="H873" i="14"/>
  <c r="F873" i="14"/>
  <c r="G250" i="14"/>
  <c r="F943" i="14" l="1"/>
  <c r="F942" i="14" s="1"/>
  <c r="F941" i="14" s="1"/>
  <c r="F939" i="14"/>
  <c r="F925" i="14"/>
  <c r="F924" i="14" s="1"/>
  <c r="F923" i="14" s="1"/>
  <c r="F920" i="14"/>
  <c r="F919" i="14" s="1"/>
  <c r="F918" i="14" s="1"/>
  <c r="F902" i="14"/>
  <c r="F892" i="14"/>
  <c r="F891" i="14" s="1"/>
  <c r="F890" i="14" s="1"/>
  <c r="F889" i="14" s="1"/>
  <c r="F888" i="14" s="1"/>
  <c r="F886" i="14"/>
  <c r="F885" i="14" s="1"/>
  <c r="F884" i="14" s="1"/>
  <c r="F883" i="14" s="1"/>
  <c r="F882" i="14" s="1"/>
  <c r="F878" i="14"/>
  <c r="F877" i="14" s="1"/>
  <c r="F875" i="14"/>
  <c r="F871" i="14"/>
  <c r="F866" i="14"/>
  <c r="F865" i="14" s="1"/>
  <c r="F859" i="14"/>
  <c r="F858" i="14" s="1"/>
  <c r="F857" i="14" s="1"/>
  <c r="F856" i="14" s="1"/>
  <c r="F855" i="14" s="1"/>
  <c r="F854" i="14" s="1"/>
  <c r="F852" i="14"/>
  <c r="F851" i="14" s="1"/>
  <c r="F850" i="14" s="1"/>
  <c r="F849" i="14" s="1"/>
  <c r="F848" i="14" s="1"/>
  <c r="F846" i="14"/>
  <c r="F845" i="14" s="1"/>
  <c r="F844" i="14" s="1"/>
  <c r="F843" i="14" s="1"/>
  <c r="F841" i="14"/>
  <c r="F840" i="14" s="1"/>
  <c r="F839" i="14" s="1"/>
  <c r="F838" i="14" s="1"/>
  <c r="F834" i="14"/>
  <c r="F833" i="14" s="1"/>
  <c r="F832" i="14" s="1"/>
  <c r="F831" i="14" s="1"/>
  <c r="F830" i="14" s="1"/>
  <c r="F829" i="14" s="1"/>
  <c r="F825" i="14"/>
  <c r="F824" i="14" s="1"/>
  <c r="F822" i="14"/>
  <c r="F821" i="14" s="1"/>
  <c r="F819" i="14"/>
  <c r="F818" i="14" s="1"/>
  <c r="F814" i="14"/>
  <c r="F810" i="14"/>
  <c r="F806" i="14"/>
  <c r="F798" i="14"/>
  <c r="F796" i="14"/>
  <c r="F794" i="14"/>
  <c r="F792" i="14"/>
  <c r="F790" i="14"/>
  <c r="F788" i="14"/>
  <c r="F782" i="14"/>
  <c r="F780" i="14"/>
  <c r="F776" i="14"/>
  <c r="F774" i="14"/>
  <c r="F767" i="14"/>
  <c r="F766" i="14" s="1"/>
  <c r="F765" i="14" s="1"/>
  <c r="F763" i="14"/>
  <c r="F757" i="14"/>
  <c r="F756" i="14" s="1"/>
  <c r="F755" i="14" s="1"/>
  <c r="F754" i="14" s="1"/>
  <c r="F753" i="14" s="1"/>
  <c r="F751" i="14"/>
  <c r="F750" i="14" s="1"/>
  <c r="F749" i="14" s="1"/>
  <c r="F747" i="14"/>
  <c r="F746" i="14" s="1"/>
  <c r="F737" i="14"/>
  <c r="F736" i="14" s="1"/>
  <c r="F730" i="14"/>
  <c r="F729" i="14" s="1"/>
  <c r="F728" i="14" s="1"/>
  <c r="F727" i="14" s="1"/>
  <c r="F726" i="14" s="1"/>
  <c r="F722" i="14"/>
  <c r="F721" i="14" s="1"/>
  <c r="F720" i="14" s="1"/>
  <c r="F719" i="14" s="1"/>
  <c r="F718" i="14" s="1"/>
  <c r="F717" i="14" s="1"/>
  <c r="F709" i="14"/>
  <c r="F708" i="14" s="1"/>
  <c r="F707" i="14" s="1"/>
  <c r="F706" i="14" s="1"/>
  <c r="F699" i="14"/>
  <c r="F691" i="14"/>
  <c r="F690" i="14" s="1"/>
  <c r="F687" i="14"/>
  <c r="F686" i="14" s="1"/>
  <c r="F675" i="14"/>
  <c r="F674" i="14" s="1"/>
  <c r="F672" i="14"/>
  <c r="F669" i="14"/>
  <c r="F665" i="14"/>
  <c r="F663" i="14"/>
  <c r="F659" i="14"/>
  <c r="F653" i="14"/>
  <c r="F652" i="14" s="1"/>
  <c r="F651" i="14" s="1"/>
  <c r="F650" i="14" s="1"/>
  <c r="F649" i="14" s="1"/>
  <c r="F647" i="14"/>
  <c r="F642" i="14"/>
  <c r="F641" i="14" s="1"/>
  <c r="F640" i="14" s="1"/>
  <c r="F639" i="14" s="1"/>
  <c r="F636" i="14"/>
  <c r="F635" i="14" s="1"/>
  <c r="F634" i="14" s="1"/>
  <c r="F633" i="14" s="1"/>
  <c r="F626" i="14"/>
  <c r="F618" i="14"/>
  <c r="F615" i="14"/>
  <c r="F614" i="14" s="1"/>
  <c r="F611" i="14"/>
  <c r="F609" i="14"/>
  <c r="F607" i="14"/>
  <c r="F601" i="14"/>
  <c r="F600" i="14" s="1"/>
  <c r="F593" i="14"/>
  <c r="F592" i="14" s="1"/>
  <c r="F590" i="14"/>
  <c r="F589" i="14" s="1"/>
  <c r="F584" i="14"/>
  <c r="F582" i="14"/>
  <c r="F574" i="14"/>
  <c r="F573" i="14" s="1"/>
  <c r="F572" i="14" s="1"/>
  <c r="F571" i="14" s="1"/>
  <c r="F570" i="14" s="1"/>
  <c r="F569" i="14" s="1"/>
  <c r="F565" i="14"/>
  <c r="F564" i="14" s="1"/>
  <c r="F563" i="14" s="1"/>
  <c r="F562" i="14" s="1"/>
  <c r="F561" i="14" s="1"/>
  <c r="F560" i="14" s="1"/>
  <c r="F558" i="14"/>
  <c r="F557" i="14" s="1"/>
  <c r="F556" i="14" s="1"/>
  <c r="F555" i="14" s="1"/>
  <c r="F554" i="14" s="1"/>
  <c r="F553" i="14" s="1"/>
  <c r="F550" i="14"/>
  <c r="F549" i="14" s="1"/>
  <c r="F548" i="14" s="1"/>
  <c r="F547" i="14" s="1"/>
  <c r="F545" i="14"/>
  <c r="F544" i="14" s="1"/>
  <c r="F543" i="14" s="1"/>
  <c r="F541" i="14"/>
  <c r="F540" i="14" s="1"/>
  <c r="F538" i="14"/>
  <c r="F537" i="14" s="1"/>
  <c r="F530" i="14"/>
  <c r="F529" i="14" s="1"/>
  <c r="F528" i="14" s="1"/>
  <c r="F527" i="14" s="1"/>
  <c r="F526" i="14" s="1"/>
  <c r="F521" i="14"/>
  <c r="F520" i="14" s="1"/>
  <c r="F519" i="14" s="1"/>
  <c r="F518" i="14" s="1"/>
  <c r="F517" i="14" s="1"/>
  <c r="F516" i="14" s="1"/>
  <c r="F514" i="14"/>
  <c r="F513" i="14" s="1"/>
  <c r="F512" i="14" s="1"/>
  <c r="F511" i="14" s="1"/>
  <c r="F510" i="14" s="1"/>
  <c r="F509" i="14" s="1"/>
  <c r="F506" i="14"/>
  <c r="F505" i="14" s="1"/>
  <c r="F504" i="14" s="1"/>
  <c r="F503" i="14" s="1"/>
  <c r="F502" i="14" s="1"/>
  <c r="F498" i="14"/>
  <c r="F497" i="14" s="1"/>
  <c r="F496" i="14" s="1"/>
  <c r="F495" i="14" s="1"/>
  <c r="F490" i="14"/>
  <c r="F489" i="14" s="1"/>
  <c r="F488" i="14" s="1"/>
  <c r="F486" i="14"/>
  <c r="F484" i="14"/>
  <c r="F479" i="14"/>
  <c r="F478" i="14" s="1"/>
  <c r="F477" i="14" s="1"/>
  <c r="F475" i="14"/>
  <c r="F473" i="14"/>
  <c r="F468" i="14"/>
  <c r="F467" i="14" s="1"/>
  <c r="F466" i="14" s="1"/>
  <c r="F465" i="14" s="1"/>
  <c r="F454" i="14"/>
  <c r="F453" i="14" s="1"/>
  <c r="F442" i="14"/>
  <c r="F441" i="14" s="1"/>
  <c r="F440" i="14" s="1"/>
  <c r="F439" i="14" s="1"/>
  <c r="F438" i="14" s="1"/>
  <c r="F435" i="14"/>
  <c r="F434" i="14" s="1"/>
  <c r="F433" i="14" s="1"/>
  <c r="F432" i="14" s="1"/>
  <c r="F431" i="14" s="1"/>
  <c r="F429" i="14"/>
  <c r="F422" i="14"/>
  <c r="F421" i="14" s="1"/>
  <c r="F420" i="14" s="1"/>
  <c r="F419" i="14" s="1"/>
  <c r="F418" i="14" s="1"/>
  <c r="F416" i="14"/>
  <c r="F414" i="14"/>
  <c r="F410" i="14"/>
  <c r="F409" i="14" s="1"/>
  <c r="F408" i="14" s="1"/>
  <c r="F405" i="14"/>
  <c r="F404" i="14" s="1"/>
  <c r="F403" i="14" s="1"/>
  <c r="F402" i="14" s="1"/>
  <c r="F399" i="14"/>
  <c r="F398" i="14" s="1"/>
  <c r="F397" i="14" s="1"/>
  <c r="F396" i="14" s="1"/>
  <c r="F395" i="14" s="1"/>
  <c r="F391" i="14"/>
  <c r="F384" i="14"/>
  <c r="F383" i="14" s="1"/>
  <c r="F381" i="14"/>
  <c r="F379" i="14"/>
  <c r="F367" i="14"/>
  <c r="F366" i="14" s="1"/>
  <c r="F365" i="14" s="1"/>
  <c r="F363" i="14"/>
  <c r="F362" i="14" s="1"/>
  <c r="F361" i="14" s="1"/>
  <c r="F357" i="14"/>
  <c r="F356" i="14" s="1"/>
  <c r="F355" i="14" s="1"/>
  <c r="F353" i="14"/>
  <c r="F352" i="14" s="1"/>
  <c r="F351" i="14" s="1"/>
  <c r="F349" i="14"/>
  <c r="F348" i="14" s="1"/>
  <c r="F344" i="14"/>
  <c r="F343" i="14" s="1"/>
  <c r="F337" i="14"/>
  <c r="F336" i="14" s="1"/>
  <c r="F332" i="14"/>
  <c r="F328" i="14"/>
  <c r="F326" i="14"/>
  <c r="F323" i="14"/>
  <c r="F321" i="14"/>
  <c r="F318" i="14"/>
  <c r="F316" i="14"/>
  <c r="F311" i="14"/>
  <c r="F310" i="14" s="1"/>
  <c r="F309" i="14" s="1"/>
  <c r="F308" i="14" s="1"/>
  <c r="F301" i="14"/>
  <c r="F300" i="14" s="1"/>
  <c r="F299" i="14" s="1"/>
  <c r="F293" i="14"/>
  <c r="F285" i="14"/>
  <c r="F274" i="14"/>
  <c r="F273" i="14" s="1"/>
  <c r="F272" i="14" s="1"/>
  <c r="F271" i="14" s="1"/>
  <c r="F269" i="14"/>
  <c r="F261" i="14"/>
  <c r="F260" i="14" s="1"/>
  <c r="F259" i="14" s="1"/>
  <c r="F254" i="14"/>
  <c r="F251" i="14" s="1"/>
  <c r="F249" i="14"/>
  <c r="F248" i="14" s="1"/>
  <c r="F242" i="14"/>
  <c r="F241" i="14" s="1"/>
  <c r="F240" i="14" s="1"/>
  <c r="F239" i="14" s="1"/>
  <c r="F238" i="14" s="1"/>
  <c r="F236" i="14"/>
  <c r="F235" i="14" s="1"/>
  <c r="F234" i="14" s="1"/>
  <c r="F232" i="14"/>
  <c r="F231" i="14" s="1"/>
  <c r="F230" i="14" s="1"/>
  <c r="F226" i="14"/>
  <c r="F225" i="14" s="1"/>
  <c r="F224" i="14" s="1"/>
  <c r="F223" i="14" s="1"/>
  <c r="F221" i="14"/>
  <c r="F220" i="14" s="1"/>
  <c r="F218" i="14"/>
  <c r="F217" i="14" s="1"/>
  <c r="F211" i="14"/>
  <c r="F200" i="14"/>
  <c r="F199" i="14" s="1"/>
  <c r="F195" i="14"/>
  <c r="F193" i="14"/>
  <c r="F191" i="14"/>
  <c r="F183" i="14"/>
  <c r="F182" i="14" s="1"/>
  <c r="F181" i="14" s="1"/>
  <c r="F179" i="14"/>
  <c r="F176" i="14"/>
  <c r="F168" i="14"/>
  <c r="F167" i="14" s="1"/>
  <c r="F166" i="14" s="1"/>
  <c r="F164" i="14"/>
  <c r="F163" i="14" s="1"/>
  <c r="F162" i="14" s="1"/>
  <c r="F155" i="14"/>
  <c r="F154" i="14" s="1"/>
  <c r="F152" i="14"/>
  <c r="F150" i="14"/>
  <c r="F148" i="14"/>
  <c r="F141" i="14"/>
  <c r="F139" i="14"/>
  <c r="F137" i="14"/>
  <c r="F132" i="14"/>
  <c r="F131" i="14" s="1"/>
  <c r="F130" i="14" s="1"/>
  <c r="F127" i="14"/>
  <c r="F126" i="14" s="1"/>
  <c r="F125" i="14" s="1"/>
  <c r="F121" i="14"/>
  <c r="F118" i="14"/>
  <c r="F113" i="14"/>
  <c r="F112" i="14" s="1"/>
  <c r="F110" i="14"/>
  <c r="F109" i="14" s="1"/>
  <c r="F104" i="14"/>
  <c r="F103" i="14" s="1"/>
  <c r="F102" i="14" s="1"/>
  <c r="F100" i="14"/>
  <c r="F99" i="14" s="1"/>
  <c r="F98" i="14" s="1"/>
  <c r="F76" i="14"/>
  <c r="F71" i="14"/>
  <c r="F60" i="14"/>
  <c r="F59" i="14" s="1"/>
  <c r="F58" i="14" s="1"/>
  <c r="F53" i="14"/>
  <c r="F51" i="14"/>
  <c r="F46" i="14"/>
  <c r="F45" i="14" s="1"/>
  <c r="F44" i="14" s="1"/>
  <c r="F42" i="14"/>
  <c r="F40" i="14"/>
  <c r="F37" i="14"/>
  <c r="F30" i="14"/>
  <c r="F29" i="14" s="1"/>
  <c r="F28" i="14" s="1"/>
  <c r="F27" i="14" s="1"/>
  <c r="F25" i="14"/>
  <c r="F24" i="14" s="1"/>
  <c r="F23" i="14" s="1"/>
  <c r="F21" i="14"/>
  <c r="F18" i="14"/>
  <c r="F16" i="14"/>
  <c r="F946" i="14" l="1"/>
  <c r="F646" i="14"/>
  <c r="F645" i="14" s="1"/>
  <c r="F644" i="14" s="1"/>
  <c r="F638" i="14" s="1"/>
  <c r="F280" i="14"/>
  <c r="F279" i="14" s="1"/>
  <c r="F950" i="14"/>
  <c r="F938" i="14"/>
  <c r="F937" i="14" s="1"/>
  <c r="F936" i="14" s="1"/>
  <c r="F935" i="14" s="1"/>
  <c r="F934" i="14" s="1"/>
  <c r="F117" i="14"/>
  <c r="F116" i="14" s="1"/>
  <c r="F115" i="14" s="1"/>
  <c r="F266" i="14"/>
  <c r="F265" i="14" s="1"/>
  <c r="F264" i="14" s="1"/>
  <c r="F263" i="14" s="1"/>
  <c r="F901" i="14"/>
  <c r="F900" i="14" s="1"/>
  <c r="F899" i="14" s="1"/>
  <c r="F898" i="14" s="1"/>
  <c r="F779" i="14"/>
  <c r="F778" i="14" s="1"/>
  <c r="F698" i="14"/>
  <c r="F697" i="14" s="1"/>
  <c r="F696" i="14" s="1"/>
  <c r="F695" i="14" s="1"/>
  <c r="F694" i="14" s="1"/>
  <c r="F617" i="14"/>
  <c r="F613" i="14" s="1"/>
  <c r="F581" i="14"/>
  <c r="F580" i="14" s="1"/>
  <c r="F452" i="14"/>
  <c r="F390" i="14"/>
  <c r="F389" i="14" s="1"/>
  <c r="F388" i="14" s="1"/>
  <c r="F387" i="14" s="1"/>
  <c r="F325" i="14"/>
  <c r="F206" i="14"/>
  <c r="F205" i="14" s="1"/>
  <c r="F204" i="14" s="1"/>
  <c r="F136" i="14"/>
  <c r="F70" i="14"/>
  <c r="F69" i="14" s="1"/>
  <c r="F68" i="14" s="1"/>
  <c r="F62" i="14" s="1"/>
  <c r="F190" i="14"/>
  <c r="F189" i="14" s="1"/>
  <c r="F188" i="14" s="1"/>
  <c r="F187" i="14" s="1"/>
  <c r="F315" i="14"/>
  <c r="F426" i="14"/>
  <c r="F425" i="14" s="1"/>
  <c r="F424" i="14" s="1"/>
  <c r="F428" i="14"/>
  <c r="F427" i="14" s="1"/>
  <c r="F606" i="14"/>
  <c r="F605" i="14" s="1"/>
  <c r="F735" i="14"/>
  <c r="F734" i="14" s="1"/>
  <c r="F733" i="14" s="1"/>
  <c r="F917" i="14"/>
  <c r="F803" i="14"/>
  <c r="F802" i="14" s="1"/>
  <c r="F762" i="14"/>
  <c r="F761" i="14" s="1"/>
  <c r="F760" i="14" s="1"/>
  <c r="F759" i="14" s="1"/>
  <c r="F773" i="14"/>
  <c r="F772" i="14" s="1"/>
  <c r="F809" i="14"/>
  <c r="F808" i="14" s="1"/>
  <c r="F685" i="14"/>
  <c r="F684" i="14" s="1"/>
  <c r="F864" i="14"/>
  <c r="F863" i="14" s="1"/>
  <c r="F15" i="14"/>
  <c r="F14" i="14" s="1"/>
  <c r="F13" i="14" s="1"/>
  <c r="F12" i="14" s="1"/>
  <c r="F472" i="14"/>
  <c r="F471" i="14" s="1"/>
  <c r="F470" i="14" s="1"/>
  <c r="F413" i="14"/>
  <c r="F870" i="14"/>
  <c r="F837" i="14"/>
  <c r="F836" i="14" s="1"/>
  <c r="F599" i="14"/>
  <c r="F598" i="14" s="1"/>
  <c r="F320" i="14"/>
  <c r="F378" i="14"/>
  <c r="F377" i="14" s="1"/>
  <c r="F376" i="14" s="1"/>
  <c r="F375" i="14" s="1"/>
  <c r="F374" i="14" s="1"/>
  <c r="F247" i="14"/>
  <c r="F483" i="14"/>
  <c r="F482" i="14" s="1"/>
  <c r="F481" i="14" s="1"/>
  <c r="F787" i="14"/>
  <c r="F786" i="14" s="1"/>
  <c r="F50" i="14"/>
  <c r="F49" i="14" s="1"/>
  <c r="F48" i="14" s="1"/>
  <c r="F147" i="14"/>
  <c r="F175" i="14"/>
  <c r="F174" i="14" s="1"/>
  <c r="F173" i="14" s="1"/>
  <c r="F172" i="14" s="1"/>
  <c r="F161" i="14"/>
  <c r="F160" i="14" s="1"/>
  <c r="F229" i="14"/>
  <c r="F228" i="14" s="1"/>
  <c r="F588" i="14"/>
  <c r="F536" i="14"/>
  <c r="F535" i="14" s="1"/>
  <c r="F534" i="14" s="1"/>
  <c r="F525" i="14" s="1"/>
  <c r="F524" i="14" s="1"/>
  <c r="F360" i="14"/>
  <c r="F359" i="14" s="1"/>
  <c r="F36" i="14"/>
  <c r="F35" i="14" s="1"/>
  <c r="F34" i="14" s="1"/>
  <c r="F668" i="14"/>
  <c r="F667" i="14" s="1"/>
  <c r="F817" i="14"/>
  <c r="F816" i="14" s="1"/>
  <c r="F745" i="14"/>
  <c r="F744" i="14" s="1"/>
  <c r="F743" i="14" s="1"/>
  <c r="F658" i="14"/>
  <c r="F657" i="14" s="1"/>
  <c r="F494" i="14"/>
  <c r="F216" i="14"/>
  <c r="F215" i="14" s="1"/>
  <c r="F108" i="14"/>
  <c r="F107" i="14" s="1"/>
  <c r="F451" i="14" l="1"/>
  <c r="F450" i="14" s="1"/>
  <c r="F278" i="14"/>
  <c r="F277" i="14" s="1"/>
  <c r="F908" i="14"/>
  <c r="F897" i="14" s="1"/>
  <c r="F203" i="14"/>
  <c r="F412" i="14"/>
  <c r="F407" i="14" s="1"/>
  <c r="F869" i="14"/>
  <c r="F868" i="14" s="1"/>
  <c r="F862" i="14" s="1"/>
  <c r="F861" i="14" s="1"/>
  <c r="F828" i="14" s="1"/>
  <c r="F298" i="14"/>
  <c r="F297" i="14" s="1"/>
  <c r="F801" i="14"/>
  <c r="F800" i="14" s="1"/>
  <c r="F464" i="14"/>
  <c r="F579" i="14"/>
  <c r="F578" i="14" s="1"/>
  <c r="F604" i="14"/>
  <c r="F603" i="14" s="1"/>
  <c r="F135" i="14"/>
  <c r="F129" i="14" s="1"/>
  <c r="F246" i="14"/>
  <c r="F656" i="14"/>
  <c r="F655" i="14" s="1"/>
  <c r="F33" i="14"/>
  <c r="F314" i="14"/>
  <c r="F313" i="14" s="1"/>
  <c r="F307" i="14" s="1"/>
  <c r="F159" i="14"/>
  <c r="F493" i="14"/>
  <c r="F742" i="14"/>
  <c r="F771" i="14"/>
  <c r="F770" i="14" s="1"/>
  <c r="F437" i="14" l="1"/>
  <c r="F276" i="14"/>
  <c r="F106" i="14"/>
  <c r="F245" i="14"/>
  <c r="F202" i="14" s="1"/>
  <c r="F896" i="14"/>
  <c r="F401" i="14"/>
  <c r="F386" i="14" s="1"/>
  <c r="F577" i="14"/>
  <c r="F568" i="14" s="1"/>
  <c r="F769" i="14"/>
  <c r="F725" i="14" s="1"/>
  <c r="F57" i="14" l="1"/>
  <c r="F56" i="14" s="1"/>
  <c r="F945" i="14" s="1"/>
  <c r="G933" i="14" l="1"/>
  <c r="G344" i="14" l="1"/>
  <c r="G343" i="14" s="1"/>
  <c r="H253" i="14"/>
  <c r="H252" i="14" s="1"/>
  <c r="H930" i="14"/>
  <c r="G18" i="14"/>
  <c r="G21" i="14"/>
  <c r="G25" i="14"/>
  <c r="G24" i="14" s="1"/>
  <c r="G23" i="14" s="1"/>
  <c r="G30" i="14"/>
  <c r="G29" i="14" s="1"/>
  <c r="G28" i="14" s="1"/>
  <c r="G27" i="14" s="1"/>
  <c r="G37" i="14"/>
  <c r="G40" i="14"/>
  <c r="G42" i="14"/>
  <c r="G46" i="14"/>
  <c r="G45" i="14" s="1"/>
  <c r="G44" i="14" s="1"/>
  <c r="G51" i="14"/>
  <c r="G53" i="14"/>
  <c r="G60" i="14"/>
  <c r="G59" i="14" s="1"/>
  <c r="G58" i="14" s="1"/>
  <c r="G71" i="14"/>
  <c r="G76" i="14"/>
  <c r="G100" i="14"/>
  <c r="G99" i="14" s="1"/>
  <c r="G98" i="14" s="1"/>
  <c r="G104" i="14"/>
  <c r="G103" i="14" s="1"/>
  <c r="G102" i="14" s="1"/>
  <c r="G110" i="14"/>
  <c r="G109" i="14" s="1"/>
  <c r="G113" i="14"/>
  <c r="G112" i="14" s="1"/>
  <c r="G118" i="14"/>
  <c r="G121" i="14"/>
  <c r="G127" i="14"/>
  <c r="G126" i="14" s="1"/>
  <c r="G125" i="14" s="1"/>
  <c r="G132" i="14"/>
  <c r="G131" i="14" s="1"/>
  <c r="G130" i="14" s="1"/>
  <c r="G137" i="14"/>
  <c r="G139" i="14"/>
  <c r="G141" i="14"/>
  <c r="G148" i="14"/>
  <c r="G150" i="14"/>
  <c r="G152" i="14"/>
  <c r="G164" i="14"/>
  <c r="G163" i="14" s="1"/>
  <c r="G162" i="14" s="1"/>
  <c r="G168" i="14"/>
  <c r="G167" i="14" s="1"/>
  <c r="G166" i="14" s="1"/>
  <c r="G176" i="14"/>
  <c r="G183" i="14"/>
  <c r="G182" i="14" s="1"/>
  <c r="G181" i="14" s="1"/>
  <c r="G191" i="14"/>
  <c r="G193" i="14"/>
  <c r="G195" i="14"/>
  <c r="G200" i="14"/>
  <c r="G199" i="14" s="1"/>
  <c r="G218" i="14"/>
  <c r="G217" i="14" s="1"/>
  <c r="G221" i="14"/>
  <c r="G220" i="14" s="1"/>
  <c r="G226" i="14"/>
  <c r="G225" i="14" s="1"/>
  <c r="G224" i="14" s="1"/>
  <c r="G223" i="14" s="1"/>
  <c r="G232" i="14"/>
  <c r="G231" i="14" s="1"/>
  <c r="G230" i="14" s="1"/>
  <c r="G236" i="14"/>
  <c r="G235" i="14" s="1"/>
  <c r="G234" i="14" s="1"/>
  <c r="G242" i="14"/>
  <c r="G241" i="14" s="1"/>
  <c r="G240" i="14" s="1"/>
  <c r="G239" i="14" s="1"/>
  <c r="G238" i="14" s="1"/>
  <c r="G249" i="14"/>
  <c r="G248" i="14" s="1"/>
  <c r="G254" i="14"/>
  <c r="G251" i="14" s="1"/>
  <c r="G261" i="14"/>
  <c r="G260" i="14" s="1"/>
  <c r="G259" i="14" s="1"/>
  <c r="G269" i="14"/>
  <c r="G274" i="14"/>
  <c r="G273" i="14" s="1"/>
  <c r="G272" i="14" s="1"/>
  <c r="G271" i="14" s="1"/>
  <c r="G285" i="14"/>
  <c r="G301" i="14"/>
  <c r="G300" i="14" s="1"/>
  <c r="G299" i="14" s="1"/>
  <c r="G311" i="14"/>
  <c r="G310" i="14" s="1"/>
  <c r="G309" i="14" s="1"/>
  <c r="G308" i="14" s="1"/>
  <c r="G316" i="14"/>
  <c r="G318" i="14"/>
  <c r="H18" i="14"/>
  <c r="H21" i="14"/>
  <c r="H25" i="14"/>
  <c r="H24" i="14" s="1"/>
  <c r="H23" i="14" s="1"/>
  <c r="H30" i="14"/>
  <c r="H29" i="14" s="1"/>
  <c r="H28" i="14" s="1"/>
  <c r="H27" i="14" s="1"/>
  <c r="H37" i="14"/>
  <c r="H40" i="14"/>
  <c r="H42" i="14"/>
  <c r="H46" i="14"/>
  <c r="H45" i="14" s="1"/>
  <c r="H44" i="14" s="1"/>
  <c r="H51" i="14"/>
  <c r="H53" i="14"/>
  <c r="H60" i="14"/>
  <c r="H59" i="14" s="1"/>
  <c r="H58" i="14" s="1"/>
  <c r="H71" i="14"/>
  <c r="H76" i="14"/>
  <c r="H100" i="14"/>
  <c r="H99" i="14" s="1"/>
  <c r="H98" i="14" s="1"/>
  <c r="H104" i="14"/>
  <c r="H103" i="14" s="1"/>
  <c r="H102" i="14" s="1"/>
  <c r="H110" i="14"/>
  <c r="H109" i="14" s="1"/>
  <c r="H113" i="14"/>
  <c r="H112" i="14" s="1"/>
  <c r="H118" i="14"/>
  <c r="H121" i="14"/>
  <c r="H127" i="14"/>
  <c r="H126" i="14" s="1"/>
  <c r="H125" i="14" s="1"/>
  <c r="H132" i="14"/>
  <c r="H131" i="14" s="1"/>
  <c r="H130" i="14" s="1"/>
  <c r="H137" i="14"/>
  <c r="H139" i="14"/>
  <c r="H141" i="14"/>
  <c r="H148" i="14"/>
  <c r="H150" i="14"/>
  <c r="H152" i="14"/>
  <c r="H164" i="14"/>
  <c r="H163" i="14" s="1"/>
  <c r="H162" i="14" s="1"/>
  <c r="H168" i="14"/>
  <c r="H167" i="14" s="1"/>
  <c r="H166" i="14" s="1"/>
  <c r="H176" i="14"/>
  <c r="H183" i="14"/>
  <c r="H182" i="14" s="1"/>
  <c r="H181" i="14" s="1"/>
  <c r="H191" i="14"/>
  <c r="H193" i="14"/>
  <c r="H195" i="14"/>
  <c r="H200" i="14"/>
  <c r="H199" i="14" s="1"/>
  <c r="H218" i="14"/>
  <c r="H217" i="14" s="1"/>
  <c r="H221" i="14"/>
  <c r="H220" i="14" s="1"/>
  <c r="H226" i="14"/>
  <c r="H225" i="14" s="1"/>
  <c r="H224" i="14" s="1"/>
  <c r="H223" i="14" s="1"/>
  <c r="H232" i="14"/>
  <c r="H231" i="14" s="1"/>
  <c r="H230" i="14" s="1"/>
  <c r="H236" i="14"/>
  <c r="H235" i="14" s="1"/>
  <c r="H234" i="14" s="1"/>
  <c r="H242" i="14"/>
  <c r="H241" i="14" s="1"/>
  <c r="H240" i="14" s="1"/>
  <c r="H239" i="14" s="1"/>
  <c r="H238" i="14" s="1"/>
  <c r="H249" i="14"/>
  <c r="H248" i="14" s="1"/>
  <c r="H254" i="14"/>
  <c r="H261" i="14"/>
  <c r="H260" i="14" s="1"/>
  <c r="H259" i="14" s="1"/>
  <c r="H269" i="14"/>
  <c r="H274" i="14"/>
  <c r="H273" i="14" s="1"/>
  <c r="H272" i="14" s="1"/>
  <c r="H271" i="14" s="1"/>
  <c r="H285" i="14"/>
  <c r="H301" i="14"/>
  <c r="H300" i="14" s="1"/>
  <c r="H299" i="14" s="1"/>
  <c r="H311" i="14"/>
  <c r="H310" i="14" s="1"/>
  <c r="H309" i="14" s="1"/>
  <c r="H308" i="14" s="1"/>
  <c r="H316" i="14"/>
  <c r="H318" i="14"/>
  <c r="H943" i="14"/>
  <c r="H942" i="14" s="1"/>
  <c r="H941" i="14" s="1"/>
  <c r="H939" i="14"/>
  <c r="H932" i="14"/>
  <c r="G886" i="14"/>
  <c r="G885" i="14" s="1"/>
  <c r="G884" i="14" s="1"/>
  <c r="G883" i="14" s="1"/>
  <c r="G882" i="14" s="1"/>
  <c r="H878" i="14"/>
  <c r="H877" i="14" s="1"/>
  <c r="H875" i="14"/>
  <c r="H871" i="14"/>
  <c r="H866" i="14"/>
  <c r="H865" i="14" s="1"/>
  <c r="H859" i="14"/>
  <c r="H858" i="14" s="1"/>
  <c r="H857" i="14" s="1"/>
  <c r="H856" i="14" s="1"/>
  <c r="H855" i="14" s="1"/>
  <c r="H854" i="14" s="1"/>
  <c r="H852" i="14"/>
  <c r="H851" i="14" s="1"/>
  <c r="H850" i="14" s="1"/>
  <c r="H849" i="14" s="1"/>
  <c r="H848" i="14" s="1"/>
  <c r="H846" i="14"/>
  <c r="H845" i="14" s="1"/>
  <c r="H844" i="14" s="1"/>
  <c r="H843" i="14" s="1"/>
  <c r="G841" i="14"/>
  <c r="G840" i="14" s="1"/>
  <c r="G839" i="14" s="1"/>
  <c r="G838" i="14" s="1"/>
  <c r="H834" i="14"/>
  <c r="H833" i="14" s="1"/>
  <c r="H832" i="14" s="1"/>
  <c r="H831" i="14" s="1"/>
  <c r="H830" i="14" s="1"/>
  <c r="H829" i="14" s="1"/>
  <c r="H825" i="14"/>
  <c r="H824" i="14" s="1"/>
  <c r="G822" i="14"/>
  <c r="G821" i="14" s="1"/>
  <c r="H819" i="14"/>
  <c r="H818" i="14" s="1"/>
  <c r="H810" i="14"/>
  <c r="G806" i="14"/>
  <c r="H796" i="14"/>
  <c r="H794" i="14"/>
  <c r="G792" i="14"/>
  <c r="H790" i="14"/>
  <c r="H788" i="14"/>
  <c r="G782" i="14"/>
  <c r="H780" i="14"/>
  <c r="H776" i="14"/>
  <c r="H774" i="14"/>
  <c r="G767" i="14"/>
  <c r="G766" i="14" s="1"/>
  <c r="G765" i="14" s="1"/>
  <c r="H763" i="14"/>
  <c r="H762" i="14" s="1"/>
  <c r="H757" i="14"/>
  <c r="H756" i="14" s="1"/>
  <c r="H755" i="14" s="1"/>
  <c r="H754" i="14" s="1"/>
  <c r="H753" i="14" s="1"/>
  <c r="G751" i="14"/>
  <c r="G750" i="14" s="1"/>
  <c r="G749" i="14" s="1"/>
  <c r="H747" i="14"/>
  <c r="H746" i="14" s="1"/>
  <c r="H737" i="14"/>
  <c r="H736" i="14" s="1"/>
  <c r="H730" i="14"/>
  <c r="H729" i="14" s="1"/>
  <c r="H728" i="14" s="1"/>
  <c r="H727" i="14" s="1"/>
  <c r="H726" i="14" s="1"/>
  <c r="H722" i="14"/>
  <c r="H721" i="14" s="1"/>
  <c r="H720" i="14" s="1"/>
  <c r="H719" i="14" s="1"/>
  <c r="H718" i="14" s="1"/>
  <c r="H717" i="14" s="1"/>
  <c r="H709" i="14"/>
  <c r="H708" i="14" s="1"/>
  <c r="H707" i="14" s="1"/>
  <c r="H706" i="14" s="1"/>
  <c r="H691" i="14"/>
  <c r="H690" i="14" s="1"/>
  <c r="H687" i="14"/>
  <c r="H686" i="14" s="1"/>
  <c r="H675" i="14"/>
  <c r="H674" i="14" s="1"/>
  <c r="H672" i="14"/>
  <c r="H669" i="14"/>
  <c r="H665" i="14"/>
  <c r="G663" i="14"/>
  <c r="H653" i="14"/>
  <c r="H652" i="14" s="1"/>
  <c r="H651" i="14" s="1"/>
  <c r="H650" i="14" s="1"/>
  <c r="H649" i="14" s="1"/>
  <c r="H647" i="14"/>
  <c r="H646" i="14" s="1"/>
  <c r="G642" i="14"/>
  <c r="G641" i="14" s="1"/>
  <c r="G640" i="14" s="1"/>
  <c r="G639" i="14" s="1"/>
  <c r="H636" i="14"/>
  <c r="H635" i="14" s="1"/>
  <c r="H634" i="14" s="1"/>
  <c r="H633" i="14" s="1"/>
  <c r="G626" i="14"/>
  <c r="H618" i="14"/>
  <c r="H615" i="14"/>
  <c r="H614" i="14" s="1"/>
  <c r="H609" i="14"/>
  <c r="H607" i="14"/>
  <c r="H601" i="14"/>
  <c r="H600" i="14" s="1"/>
  <c r="H593" i="14"/>
  <c r="H592" i="14" s="1"/>
  <c r="H590" i="14"/>
  <c r="H589" i="14" s="1"/>
  <c r="H584" i="14"/>
  <c r="G574" i="14"/>
  <c r="G573" i="14" s="1"/>
  <c r="G572" i="14" s="1"/>
  <c r="G571" i="14" s="1"/>
  <c r="G570" i="14" s="1"/>
  <c r="G569" i="14" s="1"/>
  <c r="H565" i="14"/>
  <c r="H564" i="14" s="1"/>
  <c r="H563" i="14" s="1"/>
  <c r="H562" i="14" s="1"/>
  <c r="H561" i="14" s="1"/>
  <c r="H560" i="14" s="1"/>
  <c r="G558" i="14"/>
  <c r="G557" i="14" s="1"/>
  <c r="G556" i="14" s="1"/>
  <c r="G555" i="14" s="1"/>
  <c r="G554" i="14" s="1"/>
  <c r="G553" i="14" s="1"/>
  <c r="H545" i="14"/>
  <c r="H544" i="14" s="1"/>
  <c r="H543" i="14" s="1"/>
  <c r="G541" i="14"/>
  <c r="G540" i="14" s="1"/>
  <c r="H538" i="14"/>
  <c r="H537" i="14" s="1"/>
  <c r="H530" i="14"/>
  <c r="H529" i="14" s="1"/>
  <c r="H528" i="14" s="1"/>
  <c r="H527" i="14" s="1"/>
  <c r="H526" i="14" s="1"/>
  <c r="H521" i="14"/>
  <c r="H520" i="14" s="1"/>
  <c r="H519" i="14" s="1"/>
  <c r="H518" i="14" s="1"/>
  <c r="H517" i="14" s="1"/>
  <c r="H516" i="14" s="1"/>
  <c r="H514" i="14"/>
  <c r="H513" i="14" s="1"/>
  <c r="H512" i="14" s="1"/>
  <c r="H511" i="14" s="1"/>
  <c r="H510" i="14" s="1"/>
  <c r="H509" i="14" s="1"/>
  <c r="H498" i="14"/>
  <c r="H497" i="14" s="1"/>
  <c r="H496" i="14" s="1"/>
  <c r="H495" i="14" s="1"/>
  <c r="G490" i="14"/>
  <c r="G489" i="14" s="1"/>
  <c r="G488" i="14" s="1"/>
  <c r="H486" i="14"/>
  <c r="H484" i="14"/>
  <c r="H479" i="14"/>
  <c r="H478" i="14" s="1"/>
  <c r="H477" i="14" s="1"/>
  <c r="G473" i="14"/>
  <c r="H468" i="14"/>
  <c r="H467" i="14" s="1"/>
  <c r="H466" i="14" s="1"/>
  <c r="H465" i="14" s="1"/>
  <c r="H454" i="14"/>
  <c r="H453" i="14" s="1"/>
  <c r="H442" i="14"/>
  <c r="H441" i="14" s="1"/>
  <c r="H440" i="14" s="1"/>
  <c r="H439" i="14" s="1"/>
  <c r="H438" i="14" s="1"/>
  <c r="H435" i="14"/>
  <c r="H434" i="14" s="1"/>
  <c r="H433" i="14" s="1"/>
  <c r="H432" i="14" s="1"/>
  <c r="H431" i="14" s="1"/>
  <c r="H424" i="14" s="1"/>
  <c r="H422" i="14"/>
  <c r="H421" i="14" s="1"/>
  <c r="H420" i="14" s="1"/>
  <c r="H419" i="14" s="1"/>
  <c r="H418" i="14" s="1"/>
  <c r="H416" i="14"/>
  <c r="H414" i="14"/>
  <c r="H410" i="14"/>
  <c r="H409" i="14" s="1"/>
  <c r="H408" i="14" s="1"/>
  <c r="H405" i="14"/>
  <c r="H404" i="14" s="1"/>
  <c r="H403" i="14" s="1"/>
  <c r="H402" i="14" s="1"/>
  <c r="H384" i="14"/>
  <c r="H383" i="14" s="1"/>
  <c r="H381" i="14"/>
  <c r="G379" i="14"/>
  <c r="H367" i="14"/>
  <c r="H366" i="14" s="1"/>
  <c r="H365" i="14" s="1"/>
  <c r="H363" i="14"/>
  <c r="H362" i="14" s="1"/>
  <c r="H361" i="14" s="1"/>
  <c r="G357" i="14"/>
  <c r="G356" i="14" s="1"/>
  <c r="G355" i="14" s="1"/>
  <c r="H353" i="14"/>
  <c r="H352" i="14" s="1"/>
  <c r="H351" i="14" s="1"/>
  <c r="H349" i="14"/>
  <c r="H348" i="14" s="1"/>
  <c r="H344" i="14"/>
  <c r="H343" i="14" s="1"/>
  <c r="H328" i="14"/>
  <c r="G323" i="14"/>
  <c r="H321" i="14"/>
  <c r="G16" i="14"/>
  <c r="G943" i="14"/>
  <c r="G942" i="14" s="1"/>
  <c r="G941" i="14" s="1"/>
  <c r="G939" i="14"/>
  <c r="G932" i="14"/>
  <c r="G925" i="14"/>
  <c r="G924" i="14" s="1"/>
  <c r="G923" i="14" s="1"/>
  <c r="G875" i="14"/>
  <c r="G871" i="14"/>
  <c r="G866" i="14"/>
  <c r="G865" i="14" s="1"/>
  <c r="G859" i="14"/>
  <c r="G858" i="14" s="1"/>
  <c r="G857" i="14" s="1"/>
  <c r="G856" i="14" s="1"/>
  <c r="G855" i="14" s="1"/>
  <c r="G854" i="14" s="1"/>
  <c r="G852" i="14"/>
  <c r="G851" i="14" s="1"/>
  <c r="G850" i="14" s="1"/>
  <c r="G849" i="14" s="1"/>
  <c r="G848" i="14" s="1"/>
  <c r="G846" i="14"/>
  <c r="G845" i="14" s="1"/>
  <c r="G844" i="14" s="1"/>
  <c r="G843" i="14" s="1"/>
  <c r="G834" i="14"/>
  <c r="G833" i="14" s="1"/>
  <c r="G832" i="14" s="1"/>
  <c r="G831" i="14" s="1"/>
  <c r="G830" i="14" s="1"/>
  <c r="G829" i="14" s="1"/>
  <c r="G825" i="14"/>
  <c r="G824" i="14" s="1"/>
  <c r="G819" i="14"/>
  <c r="G818" i="14" s="1"/>
  <c r="G814" i="14"/>
  <c r="G796" i="14"/>
  <c r="G794" i="14"/>
  <c r="G788" i="14"/>
  <c r="G780" i="14"/>
  <c r="G776" i="14"/>
  <c r="G774" i="14"/>
  <c r="G763" i="14"/>
  <c r="G762" i="14" s="1"/>
  <c r="G757" i="14"/>
  <c r="G756" i="14" s="1"/>
  <c r="G755" i="14" s="1"/>
  <c r="G754" i="14" s="1"/>
  <c r="G753" i="14" s="1"/>
  <c r="G747" i="14"/>
  <c r="G746" i="14" s="1"/>
  <c r="G730" i="14"/>
  <c r="G729" i="14" s="1"/>
  <c r="G728" i="14" s="1"/>
  <c r="G727" i="14" s="1"/>
  <c r="G726" i="14" s="1"/>
  <c r="G722" i="14"/>
  <c r="G721" i="14" s="1"/>
  <c r="G720" i="14" s="1"/>
  <c r="G719" i="14" s="1"/>
  <c r="G718" i="14" s="1"/>
  <c r="G717" i="14" s="1"/>
  <c r="G709" i="14"/>
  <c r="G708" i="14" s="1"/>
  <c r="G707" i="14" s="1"/>
  <c r="G706" i="14" s="1"/>
  <c r="G687" i="14"/>
  <c r="G686" i="14" s="1"/>
  <c r="G675" i="14"/>
  <c r="G674" i="14" s="1"/>
  <c r="G672" i="14"/>
  <c r="G665" i="14"/>
  <c r="G653" i="14"/>
  <c r="G652" i="14" s="1"/>
  <c r="G651" i="14" s="1"/>
  <c r="G650" i="14" s="1"/>
  <c r="G649" i="14" s="1"/>
  <c r="G647" i="14"/>
  <c r="G646" i="14" s="1"/>
  <c r="G636" i="14"/>
  <c r="G635" i="14" s="1"/>
  <c r="G634" i="14" s="1"/>
  <c r="G633" i="14" s="1"/>
  <c r="G618" i="14"/>
  <c r="G609" i="14"/>
  <c r="G607" i="14"/>
  <c r="G601" i="14"/>
  <c r="G600" i="14" s="1"/>
  <c r="G593" i="14"/>
  <c r="G592" i="14" s="1"/>
  <c r="G590" i="14"/>
  <c r="G589" i="14" s="1"/>
  <c r="G584" i="14"/>
  <c r="G565" i="14"/>
  <c r="G564" i="14" s="1"/>
  <c r="G563" i="14" s="1"/>
  <c r="G562" i="14" s="1"/>
  <c r="G561" i="14" s="1"/>
  <c r="G560" i="14" s="1"/>
  <c r="G545" i="14"/>
  <c r="G544" i="14" s="1"/>
  <c r="G543" i="14" s="1"/>
  <c r="G538" i="14"/>
  <c r="G537" i="14" s="1"/>
  <c r="G521" i="14"/>
  <c r="G520" i="14" s="1"/>
  <c r="G519" i="14" s="1"/>
  <c r="G518" i="14" s="1"/>
  <c r="G517" i="14" s="1"/>
  <c r="G516" i="14" s="1"/>
  <c r="G514" i="14"/>
  <c r="G513" i="14" s="1"/>
  <c r="G512" i="14" s="1"/>
  <c r="G511" i="14" s="1"/>
  <c r="G510" i="14" s="1"/>
  <c r="G509" i="14" s="1"/>
  <c r="G486" i="14"/>
  <c r="G484" i="14"/>
  <c r="G479" i="14"/>
  <c r="G478" i="14" s="1"/>
  <c r="G477" i="14" s="1"/>
  <c r="G468" i="14"/>
  <c r="G467" i="14" s="1"/>
  <c r="G466" i="14" s="1"/>
  <c r="G465" i="14" s="1"/>
  <c r="G454" i="14"/>
  <c r="G453" i="14" s="1"/>
  <c r="G442" i="14"/>
  <c r="G441" i="14" s="1"/>
  <c r="G440" i="14" s="1"/>
  <c r="G439" i="14" s="1"/>
  <c r="G438" i="14" s="1"/>
  <c r="G435" i="14"/>
  <c r="G434" i="14" s="1"/>
  <c r="G433" i="14" s="1"/>
  <c r="G432" i="14" s="1"/>
  <c r="G431" i="14" s="1"/>
  <c r="G424" i="14" s="1"/>
  <c r="G422" i="14"/>
  <c r="G421" i="14" s="1"/>
  <c r="G420" i="14" s="1"/>
  <c r="G419" i="14" s="1"/>
  <c r="G418" i="14" s="1"/>
  <c r="G416" i="14"/>
  <c r="G414" i="14"/>
  <c r="G410" i="14"/>
  <c r="G409" i="14" s="1"/>
  <c r="G408" i="14" s="1"/>
  <c r="G405" i="14"/>
  <c r="G404" i="14" s="1"/>
  <c r="G403" i="14" s="1"/>
  <c r="G402" i="14" s="1"/>
  <c r="G399" i="14"/>
  <c r="G398" i="14" s="1"/>
  <c r="G397" i="14" s="1"/>
  <c r="G396" i="14" s="1"/>
  <c r="G395" i="14" s="1"/>
  <c r="G384" i="14"/>
  <c r="G383" i="14" s="1"/>
  <c r="G367" i="14"/>
  <c r="G366" i="14" s="1"/>
  <c r="G365" i="14" s="1"/>
  <c r="G363" i="14"/>
  <c r="G362" i="14" s="1"/>
  <c r="G361" i="14" s="1"/>
  <c r="G353" i="14"/>
  <c r="G352" i="14" s="1"/>
  <c r="G351" i="14" s="1"/>
  <c r="G349" i="14"/>
  <c r="G348" i="14" s="1"/>
  <c r="G328" i="14"/>
  <c r="G321" i="14"/>
  <c r="H280" i="14" l="1"/>
  <c r="H279" i="14" s="1"/>
  <c r="G280" i="14"/>
  <c r="H117" i="14"/>
  <c r="H116" i="14" s="1"/>
  <c r="H115" i="14" s="1"/>
  <c r="H938" i="14"/>
  <c r="H937" i="14" s="1"/>
  <c r="H936" i="14" s="1"/>
  <c r="H935" i="14" s="1"/>
  <c r="H934" i="14" s="1"/>
  <c r="G938" i="14"/>
  <c r="G937" i="14" s="1"/>
  <c r="G936" i="14" s="1"/>
  <c r="G935" i="14" s="1"/>
  <c r="G934" i="14" s="1"/>
  <c r="G117" i="14"/>
  <c r="G116" i="14" s="1"/>
  <c r="G115" i="14" s="1"/>
  <c r="H136" i="14"/>
  <c r="G266" i="14"/>
  <c r="G265" i="14" s="1"/>
  <c r="G264" i="14" s="1"/>
  <c r="G263" i="14" s="1"/>
  <c r="H266" i="14"/>
  <c r="H265" i="14" s="1"/>
  <c r="H264" i="14" s="1"/>
  <c r="H263" i="14" s="1"/>
  <c r="H190" i="14"/>
  <c r="H189" i="14" s="1"/>
  <c r="H188" i="14" s="1"/>
  <c r="H187" i="14" s="1"/>
  <c r="G190" i="14"/>
  <c r="G617" i="14"/>
  <c r="G779" i="14"/>
  <c r="G778" i="14" s="1"/>
  <c r="H698" i="14"/>
  <c r="H697" i="14" s="1"/>
  <c r="H696" i="14" s="1"/>
  <c r="H695" i="14" s="1"/>
  <c r="H694" i="14" s="1"/>
  <c r="G698" i="14"/>
  <c r="G697" i="14" s="1"/>
  <c r="G696" i="14" s="1"/>
  <c r="G695" i="14" s="1"/>
  <c r="G694" i="14" s="1"/>
  <c r="G136" i="14"/>
  <c r="H70" i="14"/>
  <c r="H69" i="14" s="1"/>
  <c r="H68" i="14" s="1"/>
  <c r="H62" i="14" s="1"/>
  <c r="H452" i="14"/>
  <c r="G452" i="14"/>
  <c r="G206" i="14"/>
  <c r="G205" i="14" s="1"/>
  <c r="G204" i="14" s="1"/>
  <c r="H206" i="14"/>
  <c r="H205" i="14" s="1"/>
  <c r="H204" i="14" s="1"/>
  <c r="H251" i="14"/>
  <c r="H247" i="14" s="1"/>
  <c r="H246" i="14" s="1"/>
  <c r="H245" i="14" s="1"/>
  <c r="G70" i="14"/>
  <c r="G69" i="14" s="1"/>
  <c r="G68" i="14" s="1"/>
  <c r="G62" i="14" s="1"/>
  <c r="H315" i="14"/>
  <c r="G315" i="14"/>
  <c r="G606" i="14"/>
  <c r="G605" i="14" s="1"/>
  <c r="H773" i="14"/>
  <c r="H772" i="14" s="1"/>
  <c r="G773" i="14"/>
  <c r="G772" i="14" s="1"/>
  <c r="H864" i="14"/>
  <c r="H863" i="14" s="1"/>
  <c r="G864" i="14"/>
  <c r="G863" i="14" s="1"/>
  <c r="H870" i="14"/>
  <c r="G247" i="14"/>
  <c r="G246" i="14" s="1"/>
  <c r="G245" i="14" s="1"/>
  <c r="G161" i="14"/>
  <c r="G160" i="14" s="1"/>
  <c r="G50" i="14"/>
  <c r="G49" i="14" s="1"/>
  <c r="G48" i="14" s="1"/>
  <c r="G147" i="14"/>
  <c r="G216" i="14"/>
  <c r="G215" i="14" s="1"/>
  <c r="G36" i="14"/>
  <c r="G35" i="14" s="1"/>
  <c r="G34" i="14" s="1"/>
  <c r="G108" i="14"/>
  <c r="G107" i="14" s="1"/>
  <c r="G229" i="14"/>
  <c r="G228" i="14" s="1"/>
  <c r="H36" i="14"/>
  <c r="H35" i="14" s="1"/>
  <c r="H34" i="14" s="1"/>
  <c r="H161" i="14"/>
  <c r="H160" i="14" s="1"/>
  <c r="H147" i="14"/>
  <c r="G837" i="14"/>
  <c r="G836" i="14" s="1"/>
  <c r="H50" i="14"/>
  <c r="H49" i="14" s="1"/>
  <c r="H48" i="14" s="1"/>
  <c r="H108" i="14"/>
  <c r="H107" i="14" s="1"/>
  <c r="H216" i="14"/>
  <c r="H215" i="14" s="1"/>
  <c r="H229" i="14"/>
  <c r="H228" i="14" s="1"/>
  <c r="H685" i="14"/>
  <c r="H684" i="14" s="1"/>
  <c r="H668" i="14"/>
  <c r="H667" i="14" s="1"/>
  <c r="H483" i="14"/>
  <c r="H482" i="14" s="1"/>
  <c r="G870" i="14"/>
  <c r="H413" i="14"/>
  <c r="H645" i="14"/>
  <c r="H644" i="14" s="1"/>
  <c r="H761" i="14"/>
  <c r="G902" i="14"/>
  <c r="G475" i="14"/>
  <c r="G472" i="14" s="1"/>
  <c r="G471" i="14" s="1"/>
  <c r="G470" i="14" s="1"/>
  <c r="H475" i="14"/>
  <c r="G325" i="14"/>
  <c r="H325" i="14"/>
  <c r="G588" i="14"/>
  <c r="G920" i="14"/>
  <c r="G919" i="14" s="1"/>
  <c r="G918" i="14" s="1"/>
  <c r="G917" i="14" s="1"/>
  <c r="G506" i="14"/>
  <c r="G505" i="14" s="1"/>
  <c r="G504" i="14" s="1"/>
  <c r="G503" i="14" s="1"/>
  <c r="G502" i="14" s="1"/>
  <c r="H599" i="14"/>
  <c r="H598" i="14" s="1"/>
  <c r="H929" i="14"/>
  <c r="G15" i="14"/>
  <c r="G14" i="14" s="1"/>
  <c r="G13" i="14" s="1"/>
  <c r="G12" i="14" s="1"/>
  <c r="H745" i="14"/>
  <c r="G892" i="14"/>
  <c r="G891" i="14" s="1"/>
  <c r="G890" i="14" s="1"/>
  <c r="G889" i="14" s="1"/>
  <c r="G888" i="14" s="1"/>
  <c r="G550" i="14"/>
  <c r="G549" i="14" s="1"/>
  <c r="G548" i="14" s="1"/>
  <c r="G547" i="14" s="1"/>
  <c r="H550" i="14"/>
  <c r="H549" i="14" s="1"/>
  <c r="H548" i="14" s="1"/>
  <c r="H547" i="14" s="1"/>
  <c r="H582" i="14"/>
  <c r="G582" i="14"/>
  <c r="G669" i="14"/>
  <c r="G668" i="14" s="1"/>
  <c r="G667" i="14" s="1"/>
  <c r="H360" i="14"/>
  <c r="H359" i="14" s="1"/>
  <c r="G483" i="14"/>
  <c r="G482" i="14" s="1"/>
  <c r="G481" i="14" s="1"/>
  <c r="G530" i="14"/>
  <c r="G529" i="14" s="1"/>
  <c r="G528" i="14" s="1"/>
  <c r="G527" i="14" s="1"/>
  <c r="G526" i="14" s="1"/>
  <c r="H663" i="14"/>
  <c r="H767" i="14"/>
  <c r="H766" i="14" s="1"/>
  <c r="H765" i="14" s="1"/>
  <c r="H841" i="14"/>
  <c r="H840" i="14" s="1"/>
  <c r="H839" i="14" s="1"/>
  <c r="H838" i="14" s="1"/>
  <c r="H837" i="14" s="1"/>
  <c r="H836" i="14" s="1"/>
  <c r="H558" i="14"/>
  <c r="H557" i="14" s="1"/>
  <c r="H556" i="14" s="1"/>
  <c r="H555" i="14" s="1"/>
  <c r="H554" i="14" s="1"/>
  <c r="H553" i="14" s="1"/>
  <c r="H751" i="14"/>
  <c r="H750" i="14" s="1"/>
  <c r="H749" i="14" s="1"/>
  <c r="H782" i="14"/>
  <c r="H779" i="14" s="1"/>
  <c r="H792" i="14"/>
  <c r="H920" i="14"/>
  <c r="H919" i="14" s="1"/>
  <c r="H918" i="14" s="1"/>
  <c r="G615" i="14"/>
  <c r="G614" i="14" s="1"/>
  <c r="G691" i="14"/>
  <c r="G690" i="14" s="1"/>
  <c r="G685" i="14" s="1"/>
  <c r="G684" i="14" s="1"/>
  <c r="H473" i="14"/>
  <c r="H574" i="14"/>
  <c r="H573" i="14" s="1"/>
  <c r="H572" i="14" s="1"/>
  <c r="H571" i="14" s="1"/>
  <c r="H570" i="14" s="1"/>
  <c r="H569" i="14" s="1"/>
  <c r="H588" i="14"/>
  <c r="H806" i="14"/>
  <c r="H814" i="14"/>
  <c r="H809" i="14" s="1"/>
  <c r="H808" i="14" s="1"/>
  <c r="H822" i="14"/>
  <c r="H821" i="14" s="1"/>
  <c r="H817" i="14" s="1"/>
  <c r="H816" i="14" s="1"/>
  <c r="H892" i="14"/>
  <c r="H891" i="14" s="1"/>
  <c r="H890" i="14" s="1"/>
  <c r="H889" i="14" s="1"/>
  <c r="H888" i="14" s="1"/>
  <c r="G790" i="14"/>
  <c r="G787" i="14" s="1"/>
  <c r="G786" i="14" s="1"/>
  <c r="H16" i="14"/>
  <c r="H323" i="14"/>
  <c r="H320" i="14" s="1"/>
  <c r="H357" i="14"/>
  <c r="H356" i="14" s="1"/>
  <c r="H355" i="14" s="1"/>
  <c r="H379" i="14"/>
  <c r="H378" i="14" s="1"/>
  <c r="H377" i="14" s="1"/>
  <c r="H376" i="14" s="1"/>
  <c r="H375" i="14" s="1"/>
  <c r="H374" i="14" s="1"/>
  <c r="H506" i="14"/>
  <c r="H505" i="14" s="1"/>
  <c r="H504" i="14" s="1"/>
  <c r="H503" i="14" s="1"/>
  <c r="H502" i="14" s="1"/>
  <c r="H494" i="14" s="1"/>
  <c r="H541" i="14"/>
  <c r="H606" i="14"/>
  <c r="H605" i="14" s="1"/>
  <c r="H642" i="14"/>
  <c r="H641" i="14" s="1"/>
  <c r="H640" i="14" s="1"/>
  <c r="H639" i="14" s="1"/>
  <c r="H798" i="14"/>
  <c r="G498" i="14"/>
  <c r="G497" i="14" s="1"/>
  <c r="G496" i="14" s="1"/>
  <c r="G495" i="14" s="1"/>
  <c r="G737" i="14"/>
  <c r="G736" i="14" s="1"/>
  <c r="H886" i="14"/>
  <c r="H885" i="14" s="1"/>
  <c r="H884" i="14" s="1"/>
  <c r="H883" i="14" s="1"/>
  <c r="H882" i="14" s="1"/>
  <c r="H490" i="14"/>
  <c r="H489" i="14" s="1"/>
  <c r="H488" i="14" s="1"/>
  <c r="G381" i="14"/>
  <c r="G378" i="14" s="1"/>
  <c r="G761" i="14"/>
  <c r="G760" i="14" s="1"/>
  <c r="G759" i="14" s="1"/>
  <c r="H659" i="14"/>
  <c r="H925" i="14"/>
  <c r="H924" i="14" s="1"/>
  <c r="H923" i="14" s="1"/>
  <c r="H626" i="14"/>
  <c r="H617" i="14" s="1"/>
  <c r="H613" i="14" s="1"/>
  <c r="G810" i="14"/>
  <c r="G809" i="14" s="1"/>
  <c r="G808" i="14" s="1"/>
  <c r="G536" i="14"/>
  <c r="G535" i="14" s="1"/>
  <c r="G878" i="14"/>
  <c r="G877" i="14" s="1"/>
  <c r="H902" i="14"/>
  <c r="G659" i="14"/>
  <c r="G658" i="14" s="1"/>
  <c r="G803" i="14"/>
  <c r="G745" i="14"/>
  <c r="G744" i="14" s="1"/>
  <c r="G743" i="14" s="1"/>
  <c r="G645" i="14"/>
  <c r="G644" i="14" s="1"/>
  <c r="G929" i="14"/>
  <c r="G817" i="14"/>
  <c r="G360" i="14"/>
  <c r="G359" i="14" s="1"/>
  <c r="G413" i="14"/>
  <c r="G412" i="14" s="1"/>
  <c r="G599" i="14"/>
  <c r="G598" i="14" s="1"/>
  <c r="G320" i="14"/>
  <c r="G451" i="14" l="1"/>
  <c r="G450" i="14" s="1"/>
  <c r="H451" i="14"/>
  <c r="H450" i="14" s="1"/>
  <c r="H278" i="14"/>
  <c r="H277" i="14" s="1"/>
  <c r="G613" i="14"/>
  <c r="G604" i="14" s="1"/>
  <c r="G603" i="14" s="1"/>
  <c r="G908" i="14"/>
  <c r="G901" i="14"/>
  <c r="G900" i="14" s="1"/>
  <c r="G899" i="14" s="1"/>
  <c r="G898" i="14" s="1"/>
  <c r="H901" i="14"/>
  <c r="H900" i="14" s="1"/>
  <c r="H899" i="14" s="1"/>
  <c r="H898" i="14" s="1"/>
  <c r="G581" i="14"/>
  <c r="G580" i="14" s="1"/>
  <c r="G579" i="14" s="1"/>
  <c r="H581" i="14"/>
  <c r="H580" i="14" s="1"/>
  <c r="H579" i="14" s="1"/>
  <c r="G203" i="14"/>
  <c r="G202" i="14" s="1"/>
  <c r="H203" i="14"/>
  <c r="H202" i="14" s="1"/>
  <c r="H412" i="14"/>
  <c r="H407" i="14" s="1"/>
  <c r="H540" i="14"/>
  <c r="H536" i="14" s="1"/>
  <c r="H535" i="14" s="1"/>
  <c r="H534" i="14" s="1"/>
  <c r="H525" i="14" s="1"/>
  <c r="H524" i="14" s="1"/>
  <c r="H604" i="14"/>
  <c r="H603" i="14" s="1"/>
  <c r="H735" i="14"/>
  <c r="H734" i="14" s="1"/>
  <c r="H733" i="14" s="1"/>
  <c r="G735" i="14"/>
  <c r="G734" i="14" s="1"/>
  <c r="G733" i="14" s="1"/>
  <c r="H778" i="14"/>
  <c r="G407" i="14"/>
  <c r="G401" i="14" s="1"/>
  <c r="H803" i="14"/>
  <c r="H802" i="14" s="1"/>
  <c r="H801" i="14" s="1"/>
  <c r="H800" i="14" s="1"/>
  <c r="G314" i="14"/>
  <c r="H314" i="14"/>
  <c r="H313" i="14" s="1"/>
  <c r="H307" i="14" s="1"/>
  <c r="G298" i="14"/>
  <c r="G297" i="14" s="1"/>
  <c r="G135" i="14"/>
  <c r="G129" i="14" s="1"/>
  <c r="G106" i="14" s="1"/>
  <c r="G57" i="14" s="1"/>
  <c r="G33" i="14"/>
  <c r="G534" i="14"/>
  <c r="G525" i="14" s="1"/>
  <c r="G524" i="14" s="1"/>
  <c r="G816" i="14"/>
  <c r="G802" i="14"/>
  <c r="G657" i="14"/>
  <c r="G377" i="14"/>
  <c r="G279" i="14"/>
  <c r="G278" i="14" s="1"/>
  <c r="G189" i="14"/>
  <c r="H135" i="14"/>
  <c r="H129" i="14" s="1"/>
  <c r="H33" i="14"/>
  <c r="H298" i="14"/>
  <c r="H297" i="14" s="1"/>
  <c r="H638" i="14"/>
  <c r="H481" i="14"/>
  <c r="H493" i="14"/>
  <c r="H787" i="14"/>
  <c r="H786" i="14" s="1"/>
  <c r="H760" i="14"/>
  <c r="H759" i="14" s="1"/>
  <c r="G464" i="14"/>
  <c r="H917" i="14"/>
  <c r="H869" i="14"/>
  <c r="H868" i="14" s="1"/>
  <c r="H862" i="14" s="1"/>
  <c r="G869" i="14"/>
  <c r="G868" i="14" s="1"/>
  <c r="H658" i="14"/>
  <c r="H657" i="14" s="1"/>
  <c r="H656" i="14" s="1"/>
  <c r="H655" i="14" s="1"/>
  <c r="H15" i="14"/>
  <c r="H14" i="14" s="1"/>
  <c r="H13" i="14" s="1"/>
  <c r="H12" i="14" s="1"/>
  <c r="H472" i="14"/>
  <c r="H471" i="14" s="1"/>
  <c r="H470" i="14" s="1"/>
  <c r="G771" i="14"/>
  <c r="G770" i="14" s="1"/>
  <c r="G494" i="14"/>
  <c r="G493" i="14" s="1"/>
  <c r="H744" i="14"/>
  <c r="H743" i="14" s="1"/>
  <c r="G638" i="14"/>
  <c r="G742" i="14"/>
  <c r="G386" i="14" l="1"/>
  <c r="G437" i="14"/>
  <c r="H908" i="14"/>
  <c r="H897" i="14" s="1"/>
  <c r="G897" i="14"/>
  <c r="H276" i="14"/>
  <c r="H106" i="14"/>
  <c r="H57" i="14" s="1"/>
  <c r="H401" i="14"/>
  <c r="H386" i="14" s="1"/>
  <c r="H771" i="14"/>
  <c r="H861" i="14"/>
  <c r="H828" i="14" s="1"/>
  <c r="G862" i="14"/>
  <c r="G861" i="14" s="1"/>
  <c r="G828" i="14" s="1"/>
  <c r="G801" i="14"/>
  <c r="G656" i="14"/>
  <c r="G376" i="14"/>
  <c r="G313" i="14"/>
  <c r="G307" i="14" s="1"/>
  <c r="G188" i="14"/>
  <c r="G578" i="14"/>
  <c r="H464" i="14"/>
  <c r="H437" i="14" s="1"/>
  <c r="H578" i="14"/>
  <c r="H577" i="14" s="1"/>
  <c r="H568" i="14" s="1"/>
  <c r="G896" i="14"/>
  <c r="H742" i="14"/>
  <c r="H896" i="14" l="1"/>
  <c r="H770" i="14"/>
  <c r="H769" i="14" s="1"/>
  <c r="H725" i="14" s="1"/>
  <c r="G800" i="14"/>
  <c r="G655" i="14"/>
  <c r="G375" i="14"/>
  <c r="G374" i="14" s="1"/>
  <c r="G277" i="14"/>
  <c r="G276" i="14" s="1"/>
  <c r="G187" i="14"/>
  <c r="G769" i="14" l="1"/>
  <c r="G725" i="14" s="1"/>
  <c r="G577" i="14"/>
  <c r="G568" i="14" l="1"/>
  <c r="G179" i="14" l="1"/>
  <c r="G946" i="14" s="1"/>
  <c r="H179" i="14"/>
  <c r="H946" i="14" s="1"/>
  <c r="H950" i="14" l="1"/>
  <c r="G950" i="14"/>
  <c r="H175" i="14"/>
  <c r="H174" i="14" s="1"/>
  <c r="H173" i="14" s="1"/>
  <c r="H172" i="14" s="1"/>
  <c r="H159" i="14" s="1"/>
  <c r="H56" i="14" s="1"/>
  <c r="H945" i="14" s="1"/>
  <c r="G175" i="14"/>
  <c r="G174" i="14" l="1"/>
  <c r="G173" i="14" l="1"/>
  <c r="G172" i="14" l="1"/>
  <c r="G159" i="14" l="1"/>
  <c r="G56" i="14" s="1"/>
  <c r="G945" i="14" l="1"/>
  <c r="F464" i="15"/>
  <c r="F420" i="15" s="1"/>
  <c r="F414" i="15" s="1"/>
  <c r="E464" i="15"/>
  <c r="E420" i="15" s="1"/>
  <c r="E414" i="15" s="1"/>
  <c r="D420" i="15"/>
  <c r="D414" i="15" s="1"/>
  <c r="E323" i="15"/>
  <c r="F323" i="15"/>
  <c r="D323" i="15"/>
  <c r="D319" i="15" s="1"/>
  <c r="F319" i="15" l="1"/>
  <c r="F318" i="15" s="1"/>
  <c r="F237" i="15" s="1"/>
  <c r="F477" i="15" s="1"/>
  <c r="F508" i="15" s="1"/>
  <c r="F512" i="15" s="1"/>
  <c r="E319" i="15"/>
  <c r="E318" i="15" s="1"/>
  <c r="E237" i="15" s="1"/>
  <c r="E477" i="15" s="1"/>
  <c r="E508" i="15" s="1"/>
  <c r="E512" i="15" s="1"/>
  <c r="D318" i="15"/>
  <c r="D237" i="15" s="1"/>
  <c r="D477" i="15" s="1"/>
  <c r="D508" i="15" s="1"/>
  <c r="D512" i="15" s="1"/>
</calcChain>
</file>

<file path=xl/sharedStrings.xml><?xml version="1.0" encoding="utf-8"?>
<sst xmlns="http://schemas.openxmlformats.org/spreadsheetml/2006/main" count="5365" uniqueCount="868">
  <si>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</si>
  <si>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</si>
  <si>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</si>
  <si>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</si>
  <si>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</si>
  <si>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</si>
  <si>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</si>
  <si>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</si>
  <si>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</si>
  <si>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</si>
  <si>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</si>
  <si>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</si>
  <si>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</si>
  <si>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</si>
  <si>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</si>
  <si>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</si>
  <si>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</si>
  <si>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</si>
  <si>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</si>
  <si>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</si>
  <si>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</si>
  <si>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</si>
  <si>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</si>
  <si>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</si>
  <si>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</si>
  <si>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</si>
  <si>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</si>
  <si>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</si>
  <si>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</si>
  <si>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</si>
  <si>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</si>
  <si>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</si>
  <si>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</si>
  <si>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</si>
  <si>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</si>
  <si>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</si>
  <si>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</si>
  <si>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</si>
  <si>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</si>
  <si>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</si>
  <si>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</si>
  <si>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</si>
  <si>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</si>
  <si>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</si>
  <si>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</si>
  <si>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</si>
  <si>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</si>
  <si>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</si>
  <si>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</si>
  <si>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</si>
  <si>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</si>
  <si>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</si>
  <si>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</si>
  <si>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</si>
  <si>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</si>
  <si>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</si>
  <si>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</si>
  <si>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</si>
  <si>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</si>
  <si>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</si>
  <si>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</si>
  <si>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</si>
  <si>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</si>
  <si>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</si>
  <si>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</si>
  <si>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</si>
  <si>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</si>
  <si>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</si>
  <si>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</si>
  <si>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</si>
  <si>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</si>
  <si>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</si>
  <si>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</si>
  <si>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</si>
  <si>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</si>
  <si>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</si>
  <si>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</si>
  <si>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</si>
  <si>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</si>
  <si>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</si>
  <si>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</si>
  <si>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</si>
  <si>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</si>
  <si>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</si>
  <si>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</si>
  <si>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</si>
  <si>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</si>
  <si>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</si>
  <si>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</si>
  <si>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</si>
  <si>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</si>
  <si>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</si>
  <si>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</si>
  <si>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</si>
  <si>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</si>
  <si>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</si>
  <si>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</si>
  <si>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</si>
  <si>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</si>
  <si>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</si>
  <si>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</si>
  <si>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</si>
  <si>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</si>
  <si>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</si>
  <si>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</si>
  <si>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</si>
  <si>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</si>
  <si>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</si>
  <si>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</si>
  <si>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</si>
  <si>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</si>
  <si>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</si>
  <si>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</si>
  <si>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</si>
  <si>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</si>
  <si>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</si>
  <si>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</si>
  <si>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</si>
  <si>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</si>
  <si>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</si>
  <si>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</si>
  <si>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</si>
  <si>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</si>
  <si>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</si>
  <si>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</si>
  <si>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</si>
  <si>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</si>
  <si>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</si>
  <si>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</si>
  <si>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</si>
  <si>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</si>
  <si>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</si>
  <si>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</si>
  <si>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</si>
  <si>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Содержание автомобильных дорог и элементов благоустройства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</si>
  <si>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</si>
  <si>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</si>
  <si>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</si>
  <si>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</si>
  <si>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</si>
  <si>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</si>
  <si>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</si>
  <si>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</si>
  <si>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Развитие торговли и потребительского рынка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</si>
  <si>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</si>
  <si>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</si>
  <si>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</si>
  <si>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</si>
  <si>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</si>
  <si>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</si>
  <si>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</si>
  <si>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</si>
  <si>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</si>
  <si>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</si>
  <si>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</si>
  <si>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</si>
  <si>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</si>
  <si>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</si>
  <si>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</si>
  <si>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</si>
  <si>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</si>
  <si>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</si>
  <si>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</si>
  <si>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</si>
  <si>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</si>
  <si>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</si>
  <si>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</si>
  <si>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</si>
  <si>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</si>
  <si>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</si>
  <si>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</si>
  <si>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</si>
  <si>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</si>
  <si>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</si>
  <si>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</si>
  <si>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</si>
  <si>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</si>
  <si>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</si>
  <si>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</si>
  <si>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</si>
  <si>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</si>
  <si>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</si>
  <si>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</si>
  <si>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</si>
  <si>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</si>
  <si>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</si>
  <si>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</si>
  <si>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</si>
  <si>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</si>
  <si>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</si>
  <si>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</si>
  <si>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</si>
  <si>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</si>
  <si>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</si>
  <si>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</si>
  <si>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</si>
  <si>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</si>
  <si>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</si>
  <si>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</si>
  <si>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</si>
  <si>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</si>
  <si>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</si>
  <si>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1090120020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</si>
  <si>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</si>
  <si>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</si>
  <si>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</si>
  <si>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</si>
  <si>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</si>
  <si>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</si>
  <si>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</si>
  <si>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</si>
  <si>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</si>
  <si>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</si>
  <si>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</si>
  <si>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</si>
  <si>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</si>
  <si>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</si>
  <si>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</si>
  <si>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</si>
  <si>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</si>
  <si>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</si>
  <si>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</si>
  <si>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</si>
  <si>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</si>
  <si>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</si>
  <si>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</si>
  <si>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</si>
  <si>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</si>
  <si>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</si>
  <si>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</si>
  <si>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</si>
  <si>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</si>
  <si>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</si>
  <si>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</si>
  <si>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</si>
  <si>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</si>
  <si>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</si>
  <si>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</si>
  <si>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</si>
  <si>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</si>
  <si>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</si>
  <si>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</si>
  <si>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</si>
  <si>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</si>
  <si>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</si>
  <si>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</si>
  <si>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</si>
  <si>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</si>
  <si>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</si>
  <si>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</si>
  <si>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</si>
  <si>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</si>
  <si>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</si>
  <si>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</si>
  <si>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0490101220</t>
  </si>
  <si>
    <t>Содержание объектов казны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</si>
  <si>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</si>
  <si>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</si>
  <si>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</si>
  <si>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</si>
  <si>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</si>
  <si>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</si>
  <si>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</si>
  <si>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</si>
  <si>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</si>
  <si>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</si>
  <si>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</si>
  <si>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</si>
  <si>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</si>
  <si>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</si>
  <si>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</si>
  <si>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</si>
  <si>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</si>
  <si>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</si>
  <si>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0110207110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</si>
  <si>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</si>
  <si>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</si>
  <si>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</si>
  <si>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</si>
  <si>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</si>
  <si>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</si>
  <si>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</si>
  <si>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</si>
  <si>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</si>
  <si>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</si>
  <si>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</si>
  <si>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</si>
  <si>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</si>
  <si>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</si>
  <si>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</si>
  <si>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</si>
  <si>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</si>
  <si>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</si>
  <si>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</si>
  <si>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</si>
  <si>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</si>
  <si>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</si>
  <si>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</si>
  <si>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</si>
  <si>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</si>
  <si>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</si>
  <si>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</si>
  <si>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</si>
  <si>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</si>
  <si>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</si>
  <si>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</si>
  <si>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</si>
  <si>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</si>
  <si>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</si>
  <si>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</si>
  <si>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</si>
  <si>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</si>
  <si>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</si>
  <si>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</si>
  <si>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</si>
  <si>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</si>
  <si>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</si>
  <si>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</si>
  <si>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</si>
  <si>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</si>
  <si>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</si>
  <si>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</si>
  <si>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</si>
  <si>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</si>
  <si>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</si>
  <si>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</si>
  <si>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</si>
  <si>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</si>
  <si>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</si>
  <si>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</si>
  <si>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</si>
  <si>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</si>
  <si>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</si>
  <si>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</si>
  <si>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</si>
  <si>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</si>
  <si>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</si>
  <si>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</si>
  <si>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</si>
  <si>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</si>
  <si>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</si>
  <si>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</si>
  <si>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</si>
  <si>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</si>
  <si>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</si>
  <si>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0690100040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</si>
  <si>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</si>
  <si>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</si>
  <si>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</si>
  <si>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</si>
  <si>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</si>
  <si>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</si>
  <si>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</si>
  <si>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</si>
  <si>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</si>
  <si>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</si>
  <si>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</si>
  <si>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</si>
  <si>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</si>
  <si>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</si>
  <si>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</si>
  <si>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Глава городского округа - глава администрации Соликамского городского округа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</si>
  <si>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</si>
  <si>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</si>
  <si>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</si>
  <si>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</si>
  <si>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</si>
  <si>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</si>
  <si>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</si>
  <si>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</si>
  <si>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</si>
  <si>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</si>
  <si>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"Усиление роли сферы культуры в повышении качества жизни горожан"</t>
  </si>
  <si>
    <t>Мероприятия по улучшению санитарного состояния территории Соликамского городского округа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</si>
  <si>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</si>
  <si>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</si>
  <si>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</si>
  <si>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</si>
  <si>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</si>
  <si>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</si>
  <si>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</si>
  <si>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</si>
  <si>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</si>
  <si>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</si>
  <si>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</si>
  <si>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</si>
  <si>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</si>
  <si>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</si>
  <si>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</si>
  <si>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</si>
  <si>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</si>
  <si>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</si>
  <si>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92000SP310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</si>
  <si>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</si>
  <si>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 xml:space="preserve">Резервный фонд администрации Соликамского городского округа 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</si>
  <si>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</si>
  <si>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</si>
  <si>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</si>
  <si>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</si>
  <si>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</si>
  <si>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Муниципальное казенное учреждение "Контрольно-счетная палата Соликамского городского округа"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</si>
  <si>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</si>
  <si>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</si>
  <si>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</si>
  <si>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</si>
  <si>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</si>
  <si>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</si>
  <si>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</si>
  <si>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</si>
  <si>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</si>
  <si>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</si>
  <si>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</si>
  <si>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</si>
  <si>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</si>
  <si>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</si>
  <si>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</si>
  <si>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</si>
  <si>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</si>
  <si>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</si>
  <si>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</si>
  <si>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</si>
  <si>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</si>
  <si>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</si>
  <si>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</si>
  <si>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</si>
  <si>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</si>
  <si>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</si>
  <si>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</si>
  <si>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</si>
  <si>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</si>
  <si>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</si>
  <si>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</si>
  <si>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</si>
  <si>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</si>
  <si>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</si>
  <si>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</si>
  <si>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Подпрограмма "Благоустройство Соликамского городского округа"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</si>
  <si>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</si>
  <si>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</si>
  <si>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</si>
  <si>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</si>
  <si>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</si>
  <si>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</si>
  <si>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</si>
  <si>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</si>
  <si>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</si>
  <si>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</si>
  <si>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</si>
  <si>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</si>
  <si>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</si>
  <si>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</si>
  <si>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</si>
  <si>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</si>
  <si>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</si>
  <si>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</si>
  <si>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</si>
  <si>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</si>
  <si>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</si>
  <si>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</si>
  <si>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</si>
  <si>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</si>
  <si>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</si>
  <si>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</si>
  <si>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</si>
  <si>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</si>
  <si>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</si>
  <si>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</si>
  <si>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</si>
  <si>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</si>
  <si>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</si>
  <si>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</si>
  <si>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</si>
  <si>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</si>
  <si>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</si>
  <si>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</si>
  <si>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</si>
  <si>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</si>
  <si>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</si>
  <si>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</si>
  <si>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</si>
  <si>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</si>
  <si>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Комитет по архитектуре и градостроительству администрации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</si>
  <si>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</si>
  <si>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</si>
  <si>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</si>
  <si>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</si>
  <si>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</si>
  <si>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</si>
  <si>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</si>
  <si>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</si>
  <si>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</si>
  <si>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</si>
  <si>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Управление культуры администрации Соликамского городского округа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</si>
  <si>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</si>
  <si>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</si>
  <si>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</si>
  <si>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</si>
  <si>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Комитет по физической культуре и спорту администрации Соликамского городского округа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</si>
  <si>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</si>
  <si>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</si>
  <si>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</si>
  <si>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</si>
  <si>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</si>
  <si>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Финансовое управление администрации Соликамского городского округа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</si>
  <si>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</si>
  <si>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</si>
  <si>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 xml:space="preserve">Общее образование 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</si>
  <si>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</si>
  <si>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</si>
  <si>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 xml:space="preserve">Приведение в нормативное состояние учреждений, подведомственных Управлению культуры </t>
  </si>
  <si>
    <t>0210108320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</si>
  <si>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 </t>
  </si>
  <si>
    <t>02901L5190</t>
  </si>
  <si>
    <t>0610109300</t>
  </si>
  <si>
    <t>Приведение в нормативное состояние учреждений спортивной направленности</t>
  </si>
  <si>
    <t>0310403330</t>
  </si>
  <si>
    <t>Муниципальная программа "Развитие  комплексной безопасности на территории Соликамского городского округа, развитие АПК "Безопасный город""</t>
  </si>
  <si>
    <t>Совершенствование системы АПС в образовательных учреждениях</t>
  </si>
  <si>
    <t>0320203370</t>
  </si>
  <si>
    <t>Основное мероприятие "Профилактика терроризма"</t>
  </si>
  <si>
    <t>0310400000</t>
  </si>
  <si>
    <t>0107</t>
  </si>
  <si>
    <t xml:space="preserve">
Обеспечение проведения выборов и референдумов</t>
  </si>
  <si>
    <t>Основное мероприятие "Реализация Комплексного плана развития Соликамского городского округа"</t>
  </si>
  <si>
    <t>0110700000</t>
  </si>
  <si>
    <t>01107SP350</t>
  </si>
  <si>
    <t>0110107350</t>
  </si>
  <si>
    <t>Реализация программ формирования современной городской среды (долевое участие местного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</si>
  <si>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</si>
  <si>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</si>
  <si>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</si>
  <si>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</si>
  <si>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</si>
  <si>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</si>
  <si>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01101L7500</t>
  </si>
  <si>
    <t>1101</t>
  </si>
  <si>
    <t>Капитальный ремонт, ремонт автомобильных дорог и искусственных сооружений на них в Соликамском городском округе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</si>
  <si>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</si>
  <si>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</si>
  <si>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Реализация мероприятий по модернизации школьных систем образования (долевое участие местного бюджета)</t>
  </si>
  <si>
    <t>Физическая культура</t>
  </si>
  <si>
    <t>Реализация мероприятий по направлению "Школьный двор" (долевое участие местного бюджета)</t>
  </si>
  <si>
    <t>7</t>
  </si>
  <si>
    <t>8</t>
  </si>
  <si>
    <t>Установка, обслуживание и совершенствование систем видеонаблюдения на территории городского округа</t>
  </si>
  <si>
    <t>Формирование имиджа и бренда Соликамского городского округа</t>
  </si>
  <si>
    <t>0510305310</t>
  </si>
  <si>
    <t>Реализация муниципальной адресной программы Соликамского городского округа "Формирование современной городской среды" (кроме долевого участия)</t>
  </si>
  <si>
    <t>09201SС240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</si>
  <si>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</si>
  <si>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Выявление, сопровождение и поддержка одаренных детей и повышение мотивационной активности обучающихся</t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</si>
  <si>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</si>
  <si>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</si>
  <si>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Ведомственная структура расходов на 2025 год и плановый период 2026 и 2027 годов</t>
  </si>
  <si>
    <t>0110107220</t>
  </si>
  <si>
    <t>Развитие технического творчества детей и молодежи</t>
  </si>
  <si>
    <t>0190220060</t>
  </si>
  <si>
    <t>Предоставление мер социальной поддержки педагогическим работникам образовательных учреждений</t>
  </si>
  <si>
    <t>02101SК160</t>
  </si>
  <si>
    <t>Обеспечение музыкальными инструментами, оборудованием и материалами образовательных учреждений в сфере культуры (долевое участие местного бюджета)</t>
  </si>
  <si>
    <t>0406</t>
  </si>
  <si>
    <t>Подпрограмма "Благоустройство Соликамского городского округа "</t>
  </si>
  <si>
    <t>05401SP310</t>
  </si>
  <si>
    <t>05103SЖ650</t>
  </si>
  <si>
    <t>051F254240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</si>
  <si>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</si>
  <si>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</si>
  <si>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</si>
  <si>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</si>
  <si>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109012T060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</si>
  <si>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</si>
  <si>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</si>
  <si>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</si>
  <si>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</si>
  <si>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</si>
  <si>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109012С150</t>
  </si>
  <si>
    <t>Образование комиссий по делам несовершеннолетних и защита их прав и организация их деятельности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</si>
  <si>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</si>
  <si>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</si>
  <si>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109012У110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</si>
  <si>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</si>
  <si>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</si>
  <si>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</si>
  <si>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</si>
  <si>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</si>
  <si>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 </t>
  </si>
  <si>
    <t>109012В230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</si>
  <si>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</si>
  <si>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</si>
  <si>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</si>
  <si>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</si>
  <si>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</si>
  <si>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</si>
  <si>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031012У150</t>
  </si>
  <si>
    <t>Организация мероприятий при осуществлении деятельности по обращению с животными без владельцев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</si>
  <si>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местного бюджета)</t>
  </si>
  <si>
    <t>03101SУ420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</si>
  <si>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</si>
  <si>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</si>
  <si>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</si>
  <si>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</si>
  <si>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</si>
  <si>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</si>
  <si>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</si>
  <si>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Реализация мероприятий по направлению "Школьный двор" (долевое участие краевого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</si>
  <si>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</si>
  <si>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</si>
  <si>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011012Н420</t>
  </si>
  <si>
    <t>Оснащение муниципальных образовательных организаций оборудованием, средствами обучения и воспитания</t>
  </si>
  <si>
    <t>019022Н020</t>
  </si>
  <si>
    <t>Единая субвенция на выполнение отдельных государственных полномочий в сфере образования</t>
  </si>
  <si>
    <t>01902L3030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</si>
  <si>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</si>
  <si>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</si>
  <si>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</si>
  <si>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</si>
  <si>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019EВ00000</t>
  </si>
  <si>
    <t>Основное мероприятие "Региональный проект "Патриотическое воспитание граждан Российской Федерации"</t>
  </si>
  <si>
    <t>019EВ51790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</si>
  <si>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краевого и федерального бюджета)</t>
  </si>
  <si>
    <t>019022С140</t>
  </si>
  <si>
    <t>Обеспечение отдыха и оздоровления детей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</si>
  <si>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</si>
  <si>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</si>
  <si>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</si>
  <si>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109022Я490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</si>
  <si>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</si>
  <si>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05401SP250</t>
  </si>
  <si>
    <r>
      <t xml:space="preserve">Софинансирование проектов инициативного бюджетирования (долевое участие юридических и физических лиц)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</si>
  <si>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>9200000960</t>
  </si>
  <si>
    <t>МБ</t>
  </si>
  <si>
    <t>МБТ</t>
  </si>
  <si>
    <t>тыс. руб.</t>
  </si>
  <si>
    <t>5</t>
  </si>
  <si>
    <t>Приведение в нормативное состояние муниципальных общеобразовательных учреждений (кроме долевого участия в ПРП)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</si>
  <si>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</si>
  <si>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Основное мероприятие "Сохранение и популяризация объектов культурного наследия "</t>
  </si>
  <si>
    <t>Разработка схем, проектирование и сооружение объектов инженерной инфраструктуры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</si>
  <si>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</si>
  <si>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</si>
  <si>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</si>
  <si>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</si>
  <si>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</si>
  <si>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</si>
  <si>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</si>
  <si>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итого по непрограммным направлениям деятельности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</si>
  <si>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2025 год и плановый период 2026 и 2027 годов</t>
  </si>
  <si>
    <t xml:space="preserve">2025 год                         </t>
  </si>
  <si>
    <t xml:space="preserve">2026 год                       </t>
  </si>
  <si>
    <t xml:space="preserve">2027 год                       </t>
  </si>
  <si>
    <t>05302SД110</t>
  </si>
  <si>
    <t>092022С080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</si>
  <si>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</si>
  <si>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федерального бюджета)</t>
  </si>
  <si>
    <t xml:space="preserve">Мероприятия по улучшению санитарного и экологического состояния территории </t>
  </si>
  <si>
    <t>Реализация мероприятия "Умею плавать!" (долевое участие местного бюджета)</t>
  </si>
  <si>
    <t>091012С020</t>
  </si>
  <si>
    <t xml:space="preserve">Приведение в нормативное состояние муниципальных общеобразовательных учреждений, в том числе разработка ПСД </t>
  </si>
  <si>
    <t xml:space="preserve"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 </t>
  </si>
  <si>
    <t>Поддержка муниципальных программ формирования современной городской среды  (расходы, не софинансируемые из федерального бюджета)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</si>
  <si>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</si>
  <si>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местного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</si>
  <si>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краевого бюджета)</t>
  </si>
  <si>
    <t xml:space="preserve">Предоставление услуг по дополнительному образованию, подготовке спортивного резерва и функционированию центра тестирования ГТО  </t>
  </si>
  <si>
    <t>Приложение 1</t>
  </si>
  <si>
    <t>к решению Думы Соликамского</t>
  </si>
  <si>
    <t>городского округа</t>
  </si>
  <si>
    <t xml:space="preserve">от            № 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</si>
  <si>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                                                                               на 2025 год и плановый период 2026 и 2027 годов</t>
  </si>
  <si>
    <t xml:space="preserve"> Коды поступлений                            в бюджет</t>
  </si>
  <si>
    <t xml:space="preserve"> Наименование групп, подгрупп, статей, подстатей и элементов классификации доходов </t>
  </si>
  <si>
    <t>2025 год</t>
  </si>
  <si>
    <t>2026 год</t>
  </si>
  <si>
    <t>2027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</si>
  <si>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</si>
  <si>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</si>
  <si>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</si>
  <si>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</si>
  <si>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</si>
  <si>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</si>
  <si>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</si>
  <si>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</si>
  <si>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</si>
  <si>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</si>
  <si>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</si>
  <si>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НАЛОГИ НА СОВОКУПНЫЙ ДОХОД</t>
  </si>
  <si>
    <t>1 05 01011 01 0000 110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</si>
  <si>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</si>
  <si>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</si>
  <si>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</si>
  <si>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</si>
  <si>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</si>
  <si>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</si>
  <si>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</si>
  <si>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</si>
  <si>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</si>
  <si>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</si>
  <si>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</si>
  <si>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</si>
  <si>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</si>
  <si>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</si>
  <si>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</si>
  <si>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</si>
  <si>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</si>
  <si>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</si>
  <si>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</si>
  <si>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</si>
  <si>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округов, а также средства от продажи права на заключение договоров аренды указанных земельных участков</t>
  </si>
  <si>
    <t xml:space="preserve"> 1 11 05024  04 0000 120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</si>
  <si>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</si>
  <si>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1 11 05074 04 0000 120</t>
  </si>
  <si>
    <t>Доходы от сдачи в аренду имущества, составляющего казну городских округов ( за исключением земельных участков)</t>
  </si>
  <si>
    <t>1 11 05312 04 0000 120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</si>
  <si>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</si>
  <si>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</si>
  <si>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</si>
  <si>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</si>
  <si>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</si>
  <si>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</si>
  <si>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</si>
  <si>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</si>
  <si>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</si>
  <si>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>1 12 04000 00 0000 120</t>
  </si>
  <si>
    <t>ПЛАТА ЗА ИСПОЛЬЗОВАНИЕ ЛЕСОВ</t>
  </si>
  <si>
    <t>1 12 04042 04 0000 120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</si>
  <si>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</t>
  </si>
  <si>
    <t xml:space="preserve"> 1 13 00000 00 0000 000</t>
  </si>
  <si>
    <t>ДОХОДЫ ОТ ОКАЗАНИЯ ПЛАТНЫХ УСЛУГ (РАБОТ) И КОМПЕНСАЦИИ ЗАТРАТ ГОСУДАРСТВА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</si>
  <si>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</si>
  <si>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</si>
  <si>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 xml:space="preserve"> 1 13 02994 04 0000 130</t>
  </si>
  <si>
    <t>Прочие доходы от компенсации затрат бюджетов городских округов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</si>
  <si>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</si>
  <si>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</si>
  <si>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</si>
  <si>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</si>
  <si>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</si>
  <si>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 </t>
  </si>
  <si>
    <t>1 14 06024 04 0000 430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</si>
  <si>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 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</si>
  <si>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</si>
  <si>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</si>
  <si>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1 16 00000 00 0000 000</t>
  </si>
  <si>
    <t>ШТРАФЫ, САНКЦИИ, ВОЗМЕЩЕНИЕ УЩЕРБА</t>
  </si>
  <si>
    <t xml:space="preserve"> 1 17 00000 00 0000 000</t>
  </si>
  <si>
    <t>ПРОЧИЕ НЕНАЛОГОВЫЕ ДОХОДЫ</t>
  </si>
  <si>
    <t xml:space="preserve"> 1 17 05040 04 0000 180</t>
  </si>
  <si>
    <t>Прочие неналоговые доходы бюджетов городских округов</t>
  </si>
  <si>
    <t>1 17 14020 04 0000 150</t>
  </si>
  <si>
    <t>Средства самообложения граждан, зачисляемые в бюджеты городских округов</t>
  </si>
  <si>
    <t>1 17 15020 04 0000 150</t>
  </si>
  <si>
    <t>Инициативные платежи, зачисляемые в бюджеты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</si>
  <si>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</si>
  <si>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</si>
  <si>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</si>
  <si>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</si>
  <si>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</si>
  <si>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 xml:space="preserve">Дотации бюджетам  бюджетной системы  Российской Федерации 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</si>
  <si>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</si>
  <si>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</si>
  <si>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</si>
  <si>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</si>
  <si>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</si>
  <si>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</si>
  <si>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2 03 00000 00 0000 150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</si>
  <si>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</si>
  <si>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</si>
  <si>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</si>
  <si>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ИТОГО ДОХОДОВ</t>
  </si>
  <si>
    <t xml:space="preserve">Предоставление услуг (функций) по обеспечению деятельности в сфере ЖКХ </t>
  </si>
  <si>
    <t>Источники внутреннего финансирования дефицита бюджета на 2025 год и плановый период 2026 и 2027 годов</t>
  </si>
  <si>
    <t>код группы, подгруппы, статьи и вида источников</t>
  </si>
  <si>
    <t xml:space="preserve">наименование  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</si>
  <si>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</si>
  <si>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</si>
  <si>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</si>
  <si>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</si>
  <si>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</si>
  <si>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остатки на начало года</t>
  </si>
  <si>
    <t>доходы (ожидаемое исполнение)</t>
  </si>
  <si>
    <t>расходы (ожидаемое исполнение)</t>
  </si>
  <si>
    <t>Дефицит (остатки собственные)</t>
  </si>
  <si>
    <t>Приложение 2</t>
  </si>
  <si>
    <t>к решению Думы</t>
  </si>
  <si>
    <t>Соликамского городского округа</t>
  </si>
  <si>
    <t>Приложение 3</t>
  </si>
  <si>
    <t>Приложение 4</t>
  </si>
  <si>
    <t>Приложение 6</t>
  </si>
  <si>
    <t xml:space="preserve"> </t>
  </si>
  <si>
    <t>№ п/п</t>
  </si>
  <si>
    <t>перечень внутренних заимствований</t>
  </si>
  <si>
    <t>1.</t>
  </si>
  <si>
    <t>Бюджетные кредиты, привлеченные в бюджет Соликамского городского округа,  в валюте Российской Федерации</t>
  </si>
  <si>
    <t xml:space="preserve">задолженность на начало финансового года </t>
  </si>
  <si>
    <t>привлечение средств в финансовом году</t>
  </si>
  <si>
    <t>погашение основной суммы задолженности в финансовом  году</t>
  </si>
  <si>
    <t>задолженность на 01.01.2026</t>
  </si>
  <si>
    <t>задолженность на 01.01.2027</t>
  </si>
  <si>
    <t xml:space="preserve">2. </t>
  </si>
  <si>
    <t>Кредиты кредитных организаций, привлеченные в бюджет Соликамского городского округа,  в валюте Российской Федерации</t>
  </si>
  <si>
    <t>Программа муниципальных внутренних заимствований на 2025 год и плановый период 2026 и 2027 годов</t>
  </si>
  <si>
    <t>задолженность на 01.01.2028</t>
  </si>
  <si>
    <t>Приложение 7</t>
  </si>
  <si>
    <t xml:space="preserve">муниципальные гарантии    </t>
  </si>
  <si>
    <t>Объем муниципального долга по предоставленным муниципальным гарантиям:</t>
  </si>
  <si>
    <t>1.1.</t>
  </si>
  <si>
    <t>Остаток задолженности по предоставленным муниципальным гарантиям в прошлые годы</t>
  </si>
  <si>
    <t>1.2.</t>
  </si>
  <si>
    <t xml:space="preserve">Предоставление муниципальных гарантий в очередном финансовом году </t>
  </si>
  <si>
    <t>1.3.</t>
  </si>
  <si>
    <t>Возникновение обязательств в очередном финансовом году в соответствии с договорами и соглашениями о предоставлении муниципальных гарантий</t>
  </si>
  <si>
    <t>1.4.</t>
  </si>
  <si>
    <t xml:space="preserve">Исполнение принципалами обязательств в очередном финансовом году в соответствии с договорами и соглашениями о предоставлении муниципальных гарантий </t>
  </si>
  <si>
    <t>1.5.</t>
  </si>
  <si>
    <t>Объем муниципального долга по предоставленным муниципальным гарантиям  на 01 января года, следующего за очередным финансовым годом</t>
  </si>
  <si>
    <t>2.</t>
  </si>
  <si>
    <t>Объем бюджетных ассигнований, предусмотренный на исполнение гарантий по возможным гарантийным случаям</t>
  </si>
  <si>
    <t>3.</t>
  </si>
  <si>
    <t>Право регрессного требования</t>
  </si>
  <si>
    <t>Программа муниципальных гарантий на 2025 год и плановый период 2026 и 2027 годов</t>
  </si>
  <si>
    <t>Распределение общего объема межбюджетных трансфертов, получаемых из других бюджетов бюджетной системы Российской Федерации, на 2025 год и плановый период 2026 и 2027 годов</t>
  </si>
  <si>
    <t>тыс.руб.</t>
  </si>
  <si>
    <t xml:space="preserve">Наименование </t>
  </si>
  <si>
    <t xml:space="preserve">1.1. Межбюджетные трансферты, получаемые в местный бюджет 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</si>
  <si>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</si>
  <si>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</si>
  <si>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Дотации, передаваемые бюджетам муниципальных образований на частичную компенсацию увеличения расходов по оплате налога на имущество организаций объектов социальной сферы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</si>
  <si>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</si>
  <si>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</si>
  <si>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</si>
  <si>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</si>
  <si>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городского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</si>
  <si>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учреждения" и муниципальных санаторных общеобразовательных учреждениях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</si>
  <si>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</si>
  <si>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</si>
  <si>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</si>
  <si>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мероприятий, направленных на комплексное развитие сельских территорий (Благоустройство сельских территорий)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</si>
  <si>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</si>
  <si>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мероприятий по созданию условий осуществления деятельности в муниципальном приюте для животных без владельцев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</si>
  <si>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</si>
  <si>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</si>
  <si>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Обеспечение жильем молодых семей</t>
  </si>
  <si>
    <t>Реализация мероприятий по направлению "Школьный двор"</t>
  </si>
  <si>
    <t>Итого</t>
  </si>
  <si>
    <t>итого = без дотаций</t>
  </si>
  <si>
    <t>Приложение 5</t>
  </si>
  <si>
    <t>Государственная поддержка отрасли культуры  (мероприятия по комплектованию книжных фондов библиотек муниципальных образований) (долевое участие местного бюджета)</t>
  </si>
  <si>
    <t>см Изменения 2024</t>
  </si>
  <si>
    <t>здесь = предварит.</t>
  </si>
  <si>
    <t>собств. Рх = из ведомств.</t>
  </si>
  <si>
    <t>собств. Дх (ННД + дотации)</t>
  </si>
  <si>
    <t>Дфц к собств. Дх</t>
  </si>
  <si>
    <t>Дфц к (собств. Дх + безвозм. от АУ, БУ)</t>
  </si>
  <si>
    <t>безвозмездные от АУ, БУ</t>
  </si>
  <si>
    <t xml:space="preserve">остатки по итогам за 2024 (оценка) = источники Дфц 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</si>
  <si>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</si>
  <si>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053019Д010</t>
  </si>
  <si>
    <t>0530200000</t>
  </si>
  <si>
    <t>053029Д020</t>
  </si>
  <si>
    <t>059019Д030</t>
  </si>
  <si>
    <t>Предоставление услуг (функций) по обеспечению деятельности в сфере дорожного хозяйства</t>
  </si>
  <si>
    <t>Предоставление услуг (функций) по обеспечению деятельности в сфере ЖКХ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</si>
  <si>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(долевое участие местного бюджета)</t>
  </si>
  <si>
    <t xml:space="preserve"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 </t>
  </si>
  <si>
    <r>
      <t>Обеспечение жильем молодых семей</t>
    </r>
    <r>
      <rPr>
        <b/>
        <sz val="12"/>
        <color rgb="FF0000FF"/>
        <rFont val="Times New Roman"/>
        <family val="1"/>
        <charset val="204"/>
      </rPr>
      <t/>
    </r>
  </si>
  <si>
    <t xml:space="preserve">Обеспечение жильем молодых семей  </t>
  </si>
  <si>
    <r>
      <t xml:space="preserve">Реализация мероприятий комплексных планов развития муниципальных образований территорий Верхнекамья </t>
    </r>
    <r>
      <rPr>
        <i/>
        <sz val="12"/>
        <rFont val="Times New Roman"/>
        <family val="1"/>
        <charset val="204"/>
      </rPr>
      <t>(благоустройство; остановочные комплексы; прочие объекты)</t>
    </r>
  </si>
  <si>
    <r>
      <t xml:space="preserve">Реализация мероприятий комплексных планов развития муниципальных образований территорий Верхнекамья                     </t>
    </r>
    <r>
      <rPr>
        <i/>
        <sz val="12"/>
        <rFont val="Times New Roman"/>
        <family val="1"/>
        <charset val="204"/>
      </rPr>
      <t>(ремонт фасадов МКД)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</si>
</sst>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#,##0.0"/>
    <numFmt numFmtId="167" formatCode="dd/mm/yyyy\ hh:mm"/>
    <numFmt numFmtId="168" formatCode="0.0"/>
    <numFmt numFmtId="169" formatCode="_-* #,##0.0_р_._-;\-* #,##0.0_р_._-;_-* &quot;-&quot;??_р_._-;_-@_-"/>
    <numFmt numFmtId="170" formatCode="_-* #,##0.0\ _₽_-;\-* #,##0.0\ _₽_-;_-* &quot;-&quot;??\ _₽_-;_-@_-"/>
    <numFmt numFmtId="171" formatCode="_-* #,##0.0_р_._-;\-* #,##0.0_р_._-;_-* &quot;-&quot;?_р_._-;_-@_-"/>
    <numFmt numFmtId="172" formatCode="#,##0.0_ ;\-#,##0.0\ "/>
    <numFmt numFmtId="173" formatCode="0.0%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C00000"/>
      <name val="Times New Roman"/>
      <family val="1"/>
      <charset val="204"/>
    </font>
    <font>
      <i/>
      <sz val="10"/>
      <color rgb="FFC00000"/>
      <name val="Arial Cyr"/>
      <charset val="204"/>
    </font>
    <font>
      <sz val="8"/>
      <name val="Arial"/>
      <family val="2"/>
      <charset val="204"/>
    </font>
    <font>
      <sz val="10"/>
      <color rgb="FFFF0000"/>
      <name val="Arial Cyr"/>
      <charset val="204"/>
    </font>
    <font>
      <i/>
      <sz val="11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4" fillId="0" borderId="0"/>
    <xf numFmtId="0" fontId="7" fillId="0" borderId="0"/>
    <xf numFmtId="0" fontId="8" fillId="0" borderId="0"/>
    <xf numFmtId="164" fontId="7" fillId="0" borderId="0" applyFont="0" applyFill="0" applyBorder="0" applyAlignment="0" applyProtection="0"/>
    <xf numFmtId="0" fontId="4" fillId="0" borderId="0"/>
    <xf numFmtId="164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1" fillId="0" borderId="0"/>
    <xf numFmtId="44" fontId="14" fillId="0" borderId="0" applyFont="0" applyFill="0" applyBorder="0" applyAlignment="0" applyProtection="0"/>
    <xf numFmtId="0" fontId="7" fillId="0" borderId="0"/>
    <xf numFmtId="43" fontId="20" fillId="0" borderId="0" applyFont="0" applyFill="0" applyBorder="0" applyAlignment="0" applyProtection="0"/>
    <xf numFmtId="0" fontId="4" fillId="0" borderId="0"/>
    <xf numFmtId="0" fontId="27" fillId="4" borderId="0"/>
    <xf numFmtId="9" fontId="20" fillId="0" borderId="0" applyFont="0" applyFill="0" applyBorder="0" applyAlignment="0" applyProtection="0"/>
  </cellStyleXfs>
  <cellXfs count="263">
    <xf numFmtId="0" fontId="0" fillId="0" borderId="0" xfId="0"/>
    <xf numFmtId="0" fontId="3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justify" vertical="center" wrapText="1"/>
    </xf>
    <xf numFmtId="166" fontId="3" fillId="0" borderId="1" xfId="1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3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>
      <alignment vertical="center"/>
    </xf>
    <xf numFmtId="166" fontId="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166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66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/>
    <xf numFmtId="0" fontId="19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7" fillId="0" borderId="0" xfId="10" applyFill="1" applyAlignment="1">
      <alignment vertical="center"/>
    </xf>
    <xf numFmtId="0" fontId="22" fillId="0" borderId="0" xfId="10" applyFont="1" applyFill="1" applyAlignment="1">
      <alignment vertical="center"/>
    </xf>
    <xf numFmtId="0" fontId="17" fillId="0" borderId="0" xfId="10" applyFont="1" applyFill="1" applyAlignment="1">
      <alignment vertical="center"/>
    </xf>
    <xf numFmtId="0" fontId="23" fillId="0" borderId="0" xfId="1" applyFont="1" applyFill="1" applyAlignment="1">
      <alignment vertical="center" wrapText="1"/>
    </xf>
    <xf numFmtId="0" fontId="24" fillId="0" borderId="4" xfId="0" applyFont="1" applyFill="1" applyBorder="1" applyAlignment="1">
      <alignment wrapText="1"/>
    </xf>
    <xf numFmtId="0" fontId="2" fillId="0" borderId="1" xfId="10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horizontal="center" vertical="center"/>
    </xf>
    <xf numFmtId="49" fontId="17" fillId="0" borderId="5" xfId="10" applyNumberFormat="1" applyFont="1" applyFill="1" applyBorder="1" applyAlignment="1">
      <alignment horizontal="center" vertical="center"/>
    </xf>
    <xf numFmtId="0" fontId="17" fillId="0" borderId="6" xfId="10" applyFont="1" applyFill="1" applyBorder="1" applyAlignment="1">
      <alignment horizontal="left" vertical="center"/>
    </xf>
    <xf numFmtId="166" fontId="17" fillId="0" borderId="6" xfId="10" applyNumberFormat="1" applyFont="1" applyFill="1" applyBorder="1" applyAlignment="1">
      <alignment vertical="center"/>
    </xf>
    <xf numFmtId="0" fontId="3" fillId="0" borderId="6" xfId="10" applyFont="1" applyFill="1" applyBorder="1" applyAlignment="1">
      <alignment vertical="center" wrapText="1"/>
    </xf>
    <xf numFmtId="0" fontId="3" fillId="0" borderId="6" xfId="10" applyFont="1" applyFill="1" applyBorder="1" applyAlignment="1">
      <alignment horizontal="justify" wrapText="1"/>
    </xf>
    <xf numFmtId="166" fontId="3" fillId="0" borderId="6" xfId="10" applyNumberFormat="1" applyFont="1" applyFill="1" applyBorder="1" applyAlignment="1">
      <alignment horizontal="center" wrapText="1"/>
    </xf>
    <xf numFmtId="0" fontId="3" fillId="0" borderId="7" xfId="10" applyFont="1" applyFill="1" applyBorder="1" applyAlignment="1">
      <alignment vertical="center" wrapText="1"/>
    </xf>
    <xf numFmtId="0" fontId="3" fillId="0" borderId="2" xfId="10" applyFont="1" applyFill="1" applyBorder="1" applyAlignment="1">
      <alignment horizontal="justify" wrapText="1"/>
    </xf>
    <xf numFmtId="166" fontId="3" fillId="0" borderId="8" xfId="10" applyNumberFormat="1" applyFont="1" applyFill="1" applyBorder="1" applyAlignment="1">
      <alignment horizontal="center" wrapText="1"/>
    </xf>
    <xf numFmtId="166" fontId="3" fillId="0" borderId="2" xfId="10" applyNumberFormat="1" applyFont="1" applyFill="1" applyBorder="1" applyAlignment="1">
      <alignment horizontal="center" wrapText="1"/>
    </xf>
    <xf numFmtId="166" fontId="3" fillId="0" borderId="9" xfId="1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justify" wrapText="1"/>
    </xf>
    <xf numFmtId="166" fontId="3" fillId="0" borderId="0" xfId="10" applyNumberFormat="1" applyFont="1" applyFill="1" applyAlignment="1">
      <alignment horizontal="center" wrapText="1"/>
    </xf>
    <xf numFmtId="166" fontId="3" fillId="0" borderId="10" xfId="1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wrapText="1"/>
    </xf>
    <xf numFmtId="166" fontId="3" fillId="0" borderId="4" xfId="10" applyNumberFormat="1" applyFont="1" applyFill="1" applyBorder="1" applyAlignment="1">
      <alignment horizontal="center" wrapText="1"/>
    </xf>
    <xf numFmtId="166" fontId="3" fillId="0" borderId="3" xfId="10" applyNumberFormat="1" applyFont="1" applyFill="1" applyBorder="1" applyAlignment="1">
      <alignment horizontal="center" wrapText="1"/>
    </xf>
    <xf numFmtId="166" fontId="3" fillId="0" borderId="12" xfId="10" applyNumberFormat="1" applyFont="1" applyFill="1" applyBorder="1" applyAlignment="1">
      <alignment horizontal="center" wrapText="1"/>
    </xf>
    <xf numFmtId="0" fontId="7" fillId="0" borderId="0" xfId="10" applyFont="1" applyFill="1" applyAlignment="1">
      <alignment horizontal="right" vertical="center"/>
    </xf>
    <xf numFmtId="166" fontId="0" fillId="0" borderId="0" xfId="0" applyNumberFormat="1" applyFill="1"/>
    <xf numFmtId="166" fontId="7" fillId="0" borderId="0" xfId="10" applyNumberFormat="1" applyFill="1" applyAlignment="1">
      <alignment vertical="center"/>
    </xf>
    <xf numFmtId="43" fontId="25" fillId="0" borderId="0" xfId="14" applyFont="1" applyFill="1" applyAlignment="1">
      <alignment vertical="center"/>
    </xf>
    <xf numFmtId="0" fontId="26" fillId="0" borderId="0" xfId="10" applyFont="1" applyFill="1" applyAlignment="1">
      <alignment vertical="center"/>
    </xf>
    <xf numFmtId="166" fontId="25" fillId="0" borderId="0" xfId="0" applyNumberFormat="1" applyFont="1" applyFill="1" applyAlignment="1">
      <alignment horizontal="center"/>
    </xf>
    <xf numFmtId="43" fontId="26" fillId="0" borderId="0" xfId="14" applyFont="1" applyFill="1" applyAlignment="1">
      <alignment vertical="center"/>
    </xf>
    <xf numFmtId="166" fontId="25" fillId="0" borderId="0" xfId="10" applyNumberFormat="1" applyFont="1" applyFill="1" applyAlignment="1">
      <alignment horizontal="center" vertical="center"/>
    </xf>
    <xf numFmtId="169" fontId="25" fillId="0" borderId="0" xfId="14" applyNumberFormat="1" applyFont="1" applyFill="1" applyAlignment="1">
      <alignment horizontal="center" vertical="center"/>
    </xf>
    <xf numFmtId="164" fontId="25" fillId="0" borderId="0" xfId="0" applyNumberFormat="1" applyFont="1" applyFill="1" applyAlignment="1">
      <alignment vertical="center"/>
    </xf>
    <xf numFmtId="164" fontId="26" fillId="0" borderId="0" xfId="10" applyNumberFormat="1" applyFont="1" applyFill="1" applyAlignment="1">
      <alignment vertical="center"/>
    </xf>
    <xf numFmtId="43" fontId="25" fillId="0" borderId="0" xfId="1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2" applyFont="1" applyFill="1" applyAlignment="1">
      <alignment horizontal="right" vertical="center"/>
    </xf>
    <xf numFmtId="3" fontId="3" fillId="0" borderId="0" xfId="15" applyNumberFormat="1" applyFont="1" applyAlignment="1">
      <alignment horizontal="center" vertical="center" wrapText="1"/>
    </xf>
    <xf numFmtId="0" fontId="3" fillId="0" borderId="0" xfId="15" applyFont="1" applyAlignment="1">
      <alignment vertical="center"/>
    </xf>
    <xf numFmtId="3" fontId="2" fillId="0" borderId="0" xfId="15" applyNumberFormat="1" applyFont="1" applyAlignment="1">
      <alignment horizontal="center" vertical="center" wrapText="1"/>
    </xf>
    <xf numFmtId="3" fontId="3" fillId="0" borderId="0" xfId="15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3" fontId="3" fillId="0" borderId="1" xfId="15" applyNumberFormat="1" applyFont="1" applyBorder="1" applyAlignment="1">
      <alignment wrapText="1"/>
    </xf>
    <xf numFmtId="166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/>
    <xf numFmtId="168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3" fontId="24" fillId="0" borderId="0" xfId="0" applyNumberFormat="1" applyFont="1" applyAlignment="1">
      <alignment horizontal="left" vertical="center" wrapText="1"/>
    </xf>
    <xf numFmtId="3" fontId="24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justify" wrapText="1"/>
    </xf>
    <xf numFmtId="166" fontId="24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justify" wrapText="1"/>
    </xf>
    <xf numFmtId="49" fontId="3" fillId="0" borderId="0" xfId="0" applyNumberFormat="1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6" fontId="2" fillId="0" borderId="1" xfId="4" applyNumberFormat="1" applyFont="1" applyFill="1" applyBorder="1" applyAlignment="1">
      <alignment horizontal="right" vertical="center"/>
    </xf>
    <xf numFmtId="49" fontId="3" fillId="0" borderId="1" xfId="5" applyNumberFormat="1" applyFont="1" applyFill="1" applyBorder="1" applyAlignment="1">
      <alignment horizontal="justify" wrapText="1"/>
    </xf>
    <xf numFmtId="49" fontId="3" fillId="0" borderId="1" xfId="5" applyNumberFormat="1" applyFont="1" applyFill="1" applyBorder="1" applyAlignment="1">
      <alignment horizontal="justify"/>
    </xf>
    <xf numFmtId="166" fontId="2" fillId="0" borderId="1" xfId="4" applyNumberFormat="1" applyFont="1" applyFill="1" applyBorder="1" applyAlignment="1">
      <alignment horizontal="right" vertical="center" wrapText="1"/>
    </xf>
    <xf numFmtId="0" fontId="3" fillId="3" borderId="1" xfId="5" applyFont="1" applyFill="1" applyBorder="1" applyAlignment="1">
      <alignment horizontal="justify" wrapText="1"/>
    </xf>
    <xf numFmtId="49" fontId="3" fillId="3" borderId="1" xfId="5" applyNumberFormat="1" applyFont="1" applyFill="1" applyBorder="1" applyAlignment="1">
      <alignment horizontal="justify" wrapText="1"/>
    </xf>
    <xf numFmtId="0" fontId="3" fillId="3" borderId="1" xfId="5" applyFont="1" applyFill="1" applyBorder="1" applyAlignment="1">
      <alignment horizontal="justify"/>
    </xf>
    <xf numFmtId="49" fontId="3" fillId="3" borderId="1" xfId="1" applyNumberFormat="1" applyFont="1" applyFill="1" applyBorder="1" applyAlignment="1">
      <alignment horizontal="justify" wrapText="1"/>
    </xf>
    <xf numFmtId="0" fontId="3" fillId="3" borderId="1" xfId="16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justify" wrapText="1"/>
    </xf>
    <xf numFmtId="49" fontId="3" fillId="3" borderId="1" xfId="0" applyNumberFormat="1" applyFont="1" applyFill="1" applyBorder="1" applyAlignment="1" applyProtection="1">
      <alignment horizontal="left"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vertical="center"/>
    </xf>
    <xf numFmtId="166" fontId="3" fillId="3" borderId="1" xfId="1" applyNumberFormat="1" applyFont="1" applyFill="1" applyBorder="1" applyAlignment="1">
      <alignment horizontal="right" vertical="center" wrapText="1"/>
    </xf>
    <xf numFmtId="166" fontId="3" fillId="0" borderId="1" xfId="0" applyNumberFormat="1" applyFont="1" applyFill="1" applyBorder="1" applyAlignment="1">
      <alignment vertical="center" wrapText="1"/>
    </xf>
    <xf numFmtId="0" fontId="28" fillId="0" borderId="0" xfId="10" applyFont="1" applyFill="1" applyAlignment="1">
      <alignment vertical="center"/>
    </xf>
    <xf numFmtId="166" fontId="15" fillId="0" borderId="0" xfId="0" applyNumberFormat="1" applyFont="1" applyFill="1"/>
    <xf numFmtId="166" fontId="28" fillId="0" borderId="0" xfId="10" applyNumberFormat="1" applyFont="1" applyFill="1" applyAlignment="1">
      <alignment vertical="center"/>
    </xf>
    <xf numFmtId="166" fontId="28" fillId="2" borderId="0" xfId="10" applyNumberFormat="1" applyFont="1" applyFill="1" applyAlignment="1">
      <alignment vertical="center"/>
    </xf>
    <xf numFmtId="0" fontId="17" fillId="0" borderId="0" xfId="0" applyFont="1" applyAlignment="1">
      <alignment horizontal="justify" vertical="center"/>
    </xf>
    <xf numFmtId="0" fontId="17" fillId="0" borderId="0" xfId="0" applyFont="1"/>
    <xf numFmtId="0" fontId="28" fillId="2" borderId="0" xfId="10" applyFont="1" applyFill="1" applyAlignment="1">
      <alignment vertical="center"/>
    </xf>
    <xf numFmtId="0" fontId="3" fillId="0" borderId="1" xfId="5" applyFont="1" applyFill="1" applyBorder="1" applyAlignment="1">
      <alignment horizontal="justify" wrapText="1"/>
    </xf>
    <xf numFmtId="0" fontId="3" fillId="0" borderId="2" xfId="5" applyFont="1" applyFill="1" applyBorder="1" applyAlignment="1">
      <alignment horizontal="justify" wrapText="1"/>
    </xf>
    <xf numFmtId="170" fontId="19" fillId="0" borderId="0" xfId="14" applyNumberFormat="1" applyFont="1" applyFill="1" applyAlignment="1">
      <alignment vertical="center"/>
    </xf>
    <xf numFmtId="10" fontId="19" fillId="0" borderId="0" xfId="17" applyNumberFormat="1" applyFont="1" applyFill="1" applyAlignment="1">
      <alignment horizontal="left" vertical="center"/>
    </xf>
    <xf numFmtId="0" fontId="30" fillId="2" borderId="0" xfId="0" applyFont="1" applyFill="1" applyAlignment="1">
      <alignment horizontal="right" vertical="center"/>
    </xf>
    <xf numFmtId="173" fontId="19" fillId="2" borderId="0" xfId="17" applyNumberFormat="1" applyFont="1" applyFill="1" applyAlignment="1">
      <alignment vertical="center"/>
    </xf>
    <xf numFmtId="0" fontId="19" fillId="2" borderId="0" xfId="0" applyFont="1" applyFill="1" applyAlignment="1">
      <alignment horizontal="right" vertical="center"/>
    </xf>
    <xf numFmtId="170" fontId="29" fillId="2" borderId="0" xfId="14" applyNumberFormat="1" applyFont="1" applyFill="1" applyAlignment="1">
      <alignment vertical="center"/>
    </xf>
    <xf numFmtId="171" fontId="30" fillId="2" borderId="0" xfId="0" applyNumberFormat="1" applyFont="1" applyFill="1" applyAlignment="1">
      <alignment vertical="center"/>
    </xf>
    <xf numFmtId="172" fontId="30" fillId="2" borderId="0" xfId="0" applyNumberFormat="1" applyFont="1" applyFill="1" applyAlignment="1">
      <alignment vertical="center"/>
    </xf>
    <xf numFmtId="4" fontId="29" fillId="2" borderId="0" xfId="14" applyNumberFormat="1" applyFont="1" applyFill="1" applyAlignment="1">
      <alignment vertical="center"/>
    </xf>
    <xf numFmtId="4" fontId="30" fillId="2" borderId="0" xfId="0" applyNumberFormat="1" applyFont="1" applyFill="1" applyAlignment="1">
      <alignment vertical="center"/>
    </xf>
    <xf numFmtId="4" fontId="19" fillId="0" borderId="0" xfId="14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166" fontId="3" fillId="3" borderId="1" xfId="0" applyNumberFormat="1" applyFont="1" applyFill="1" applyBorder="1" applyAlignment="1">
      <alignment vertical="center"/>
    </xf>
    <xf numFmtId="0" fontId="4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justify"/>
    </xf>
    <xf numFmtId="0" fontId="3" fillId="3" borderId="0" xfId="2" applyFont="1" applyFill="1" applyAlignment="1">
      <alignment horizontal="left" vertical="center"/>
    </xf>
    <xf numFmtId="0" fontId="4" fillId="3" borderId="0" xfId="1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justify"/>
    </xf>
    <xf numFmtId="0" fontId="3" fillId="3" borderId="0" xfId="1" applyFont="1" applyFill="1" applyAlignment="1">
      <alignment vertical="center"/>
    </xf>
    <xf numFmtId="0" fontId="3" fillId="3" borderId="0" xfId="1" applyFont="1" applyFill="1" applyAlignment="1">
      <alignment horizontal="right" vertical="center"/>
    </xf>
    <xf numFmtId="0" fontId="5" fillId="3" borderId="1" xfId="1" applyFont="1" applyFill="1" applyBorder="1" applyAlignment="1">
      <alignment horizontal="center" vertical="center" wrapText="1"/>
    </xf>
    <xf numFmtId="49" fontId="5" fillId="3" borderId="1" xfId="3" applyNumberFormat="1" applyFont="1" applyFill="1" applyBorder="1" applyAlignment="1">
      <alignment horizontal="center" vertical="center" wrapText="1"/>
    </xf>
    <xf numFmtId="0" fontId="6" fillId="3" borderId="0" xfId="1" applyFont="1" applyFill="1" applyAlignment="1">
      <alignment vertical="center"/>
    </xf>
    <xf numFmtId="49" fontId="5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/>
    </xf>
    <xf numFmtId="49" fontId="2" fillId="3" borderId="1" xfId="1" applyNumberFormat="1" applyFont="1" applyFill="1" applyBorder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justify" wrapText="1"/>
    </xf>
    <xf numFmtId="166" fontId="2" fillId="3" borderId="1" xfId="1" applyNumberFormat="1" applyFont="1" applyFill="1" applyBorder="1" applyAlignment="1">
      <alignment horizontal="right" vertical="center" wrapText="1"/>
    </xf>
    <xf numFmtId="166" fontId="4" fillId="3" borderId="0" xfId="1" applyNumberFormat="1" applyFont="1" applyFill="1" applyAlignment="1">
      <alignment vertical="center"/>
    </xf>
    <xf numFmtId="0" fontId="2" fillId="3" borderId="1" xfId="2" applyFont="1" applyFill="1" applyBorder="1" applyAlignment="1">
      <alignment horizontal="justify" wrapText="1"/>
    </xf>
    <xf numFmtId="49" fontId="3" fillId="3" borderId="1" xfId="1" applyNumberFormat="1" applyFont="1" applyFill="1" applyBorder="1" applyAlignment="1">
      <alignment horizontal="center" vertical="center" wrapText="1"/>
    </xf>
    <xf numFmtId="166" fontId="3" fillId="3" borderId="1" xfId="1" applyNumberFormat="1" applyFont="1" applyFill="1" applyBorder="1" applyAlignment="1">
      <alignment vertical="center"/>
    </xf>
    <xf numFmtId="0" fontId="2" fillId="3" borderId="1" xfId="1" applyFont="1" applyFill="1" applyBorder="1" applyAlignment="1">
      <alignment horizontal="justify" wrapText="1"/>
    </xf>
    <xf numFmtId="44" fontId="2" fillId="3" borderId="1" xfId="12" applyFont="1" applyFill="1" applyBorder="1" applyAlignment="1">
      <alignment horizontal="center" vertical="center" wrapText="1"/>
    </xf>
    <xf numFmtId="44" fontId="3" fillId="3" borderId="1" xfId="12" applyFont="1" applyFill="1" applyBorder="1" applyAlignment="1">
      <alignment horizontal="center" vertical="center" wrapText="1"/>
    </xf>
    <xf numFmtId="44" fontId="2" fillId="3" borderId="1" xfId="12" applyFont="1" applyFill="1" applyBorder="1" applyAlignment="1">
      <alignment horizontal="justify" wrapText="1"/>
    </xf>
    <xf numFmtId="166" fontId="2" fillId="3" borderId="1" xfId="12" applyNumberFormat="1" applyFont="1" applyFill="1" applyBorder="1" applyAlignment="1">
      <alignment horizontal="right" vertical="center" wrapText="1"/>
    </xf>
    <xf numFmtId="44" fontId="4" fillId="3" borderId="0" xfId="12" applyFont="1" applyFill="1" applyAlignment="1">
      <alignment vertical="center"/>
    </xf>
    <xf numFmtId="49" fontId="2" fillId="3" borderId="1" xfId="1" applyNumberFormat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justify" wrapText="1"/>
    </xf>
    <xf numFmtId="0" fontId="2" fillId="3" borderId="1" xfId="0" applyFont="1" applyFill="1" applyBorder="1" applyAlignment="1">
      <alignment horizontal="justify" wrapText="1"/>
    </xf>
    <xf numFmtId="49" fontId="3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 applyProtection="1">
      <alignment horizontal="right" vertical="center" wrapText="1"/>
    </xf>
    <xf numFmtId="49" fontId="3" fillId="3" borderId="1" xfId="0" applyNumberFormat="1" applyFont="1" applyFill="1" applyBorder="1" applyAlignment="1">
      <alignment horizontal="justify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justify" wrapText="1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justify" wrapText="1"/>
    </xf>
    <xf numFmtId="0" fontId="5" fillId="3" borderId="1" xfId="5" applyFont="1" applyFill="1" applyBorder="1" applyAlignment="1">
      <alignment horizontal="justify" wrapText="1"/>
    </xf>
    <xf numFmtId="0" fontId="11" fillId="3" borderId="0" xfId="1" applyFont="1" applyFill="1" applyAlignment="1">
      <alignment vertical="center"/>
    </xf>
    <xf numFmtId="49" fontId="2" fillId="3" borderId="1" xfId="2" applyNumberFormat="1" applyFont="1" applyFill="1" applyBorder="1" applyAlignment="1">
      <alignment horizontal="center" vertical="center" wrapText="1"/>
    </xf>
    <xf numFmtId="49" fontId="3" fillId="3" borderId="1" xfId="2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justify" wrapText="1"/>
    </xf>
    <xf numFmtId="0" fontId="3" fillId="3" borderId="1" xfId="0" applyNumberFormat="1" applyFont="1" applyFill="1" applyBorder="1" applyAlignment="1">
      <alignment horizontal="justify" wrapText="1"/>
    </xf>
    <xf numFmtId="49" fontId="2" fillId="3" borderId="1" xfId="1" applyNumberFormat="1" applyFont="1" applyFill="1" applyBorder="1" applyAlignment="1" applyProtection="1">
      <alignment horizontal="center" vertical="center" wrapText="1"/>
    </xf>
    <xf numFmtId="49" fontId="2" fillId="3" borderId="1" xfId="1" applyNumberFormat="1" applyFont="1" applyFill="1" applyBorder="1" applyAlignment="1" applyProtection="1">
      <alignment horizontal="justify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justify" wrapText="1"/>
    </xf>
    <xf numFmtId="165" fontId="2" fillId="3" borderId="1" xfId="0" applyNumberFormat="1" applyFont="1" applyFill="1" applyBorder="1" applyAlignment="1">
      <alignment horizontal="justify" wrapText="1"/>
    </xf>
    <xf numFmtId="165" fontId="2" fillId="3" borderId="1" xfId="0" applyNumberFormat="1" applyFont="1" applyFill="1" applyBorder="1" applyAlignment="1" applyProtection="1">
      <alignment horizontal="justify" wrapText="1"/>
    </xf>
    <xf numFmtId="166" fontId="3" fillId="3" borderId="1" xfId="0" applyNumberFormat="1" applyFont="1" applyFill="1" applyBorder="1" applyAlignment="1">
      <alignment horizontal="right" vertical="center" wrapText="1"/>
    </xf>
    <xf numFmtId="0" fontId="3" fillId="3" borderId="1" xfId="1" applyFont="1" applyFill="1" applyBorder="1" applyAlignment="1">
      <alignment horizontal="justify" wrapText="1"/>
    </xf>
    <xf numFmtId="165" fontId="2" fillId="3" borderId="1" xfId="1" applyNumberFormat="1" applyFont="1" applyFill="1" applyBorder="1" applyAlignment="1">
      <alignment horizontal="justify" wrapText="1"/>
    </xf>
    <xf numFmtId="0" fontId="2" fillId="3" borderId="1" xfId="1" applyFont="1" applyFill="1" applyBorder="1" applyAlignment="1">
      <alignment horizontal="center" vertical="center" wrapText="1"/>
    </xf>
    <xf numFmtId="0" fontId="12" fillId="3" borderId="0" xfId="1" applyFont="1" applyFill="1" applyAlignment="1">
      <alignment vertical="center"/>
    </xf>
    <xf numFmtId="166" fontId="3" fillId="3" borderId="1" xfId="0" applyNumberFormat="1" applyFont="1" applyFill="1" applyBorder="1" applyAlignment="1" applyProtection="1">
      <alignment horizontal="right" vertical="center" wrapText="1"/>
    </xf>
    <xf numFmtId="49" fontId="2" fillId="3" borderId="1" xfId="2" applyNumberFormat="1" applyFont="1" applyFill="1" applyBorder="1" applyAlignment="1">
      <alignment horizontal="justify" wrapText="1"/>
    </xf>
    <xf numFmtId="166" fontId="2" fillId="3" borderId="1" xfId="0" applyNumberFormat="1" applyFont="1" applyFill="1" applyBorder="1" applyAlignment="1">
      <alignment horizontal="right" vertical="center" wrapText="1"/>
    </xf>
    <xf numFmtId="166" fontId="2" fillId="3" borderId="1" xfId="1" applyNumberFormat="1" applyFont="1" applyFill="1" applyBorder="1" applyAlignment="1">
      <alignment horizontal="right" vertical="center"/>
    </xf>
    <xf numFmtId="49" fontId="2" fillId="3" borderId="0" xfId="1" applyNumberFormat="1" applyFont="1" applyFill="1" applyBorder="1" applyAlignment="1">
      <alignment horizontal="left" vertical="center"/>
    </xf>
    <xf numFmtId="49" fontId="2" fillId="3" borderId="0" xfId="1" applyNumberFormat="1" applyFont="1" applyFill="1" applyBorder="1" applyAlignment="1">
      <alignment horizontal="justify"/>
    </xf>
    <xf numFmtId="166" fontId="3" fillId="3" borderId="0" xfId="1" applyNumberFormat="1" applyFont="1" applyFill="1" applyBorder="1" applyAlignment="1">
      <alignment horizontal="right" vertical="center"/>
    </xf>
    <xf numFmtId="166" fontId="3" fillId="3" borderId="0" xfId="10" applyNumberFormat="1" applyFont="1" applyFill="1" applyAlignment="1">
      <alignment horizontal="right" wrapText="1"/>
    </xf>
    <xf numFmtId="166" fontId="3" fillId="3" borderId="0" xfId="1" applyNumberFormat="1" applyFont="1" applyFill="1" applyAlignment="1">
      <alignment horizontal="right" vertical="center"/>
    </xf>
    <xf numFmtId="0" fontId="3" fillId="3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justify" vertical="center"/>
    </xf>
    <xf numFmtId="167" fontId="2" fillId="3" borderId="0" xfId="0" applyNumberFormat="1" applyFont="1" applyFill="1" applyAlignment="1">
      <alignment horizontal="justify" vertical="center"/>
    </xf>
    <xf numFmtId="49" fontId="2" fillId="3" borderId="1" xfId="0" applyNumberFormat="1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justify" vertical="center" wrapText="1"/>
    </xf>
    <xf numFmtId="49" fontId="2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vertical="center" wrapText="1"/>
    </xf>
    <xf numFmtId="49" fontId="2" fillId="3" borderId="1" xfId="1" applyNumberFormat="1" applyFont="1" applyFill="1" applyBorder="1" applyAlignment="1">
      <alignment horizontal="justify" vertical="center" wrapText="1"/>
    </xf>
    <xf numFmtId="49" fontId="3" fillId="3" borderId="1" xfId="1" applyNumberFormat="1" applyFont="1" applyFill="1" applyBorder="1" applyAlignment="1">
      <alignment horizontal="justify" vertical="center" wrapText="1"/>
    </xf>
    <xf numFmtId="165" fontId="2" fillId="3" borderId="1" xfId="1" applyNumberFormat="1" applyFont="1" applyFill="1" applyBorder="1" applyAlignment="1">
      <alignment horizontal="justify" vertical="center" wrapText="1"/>
    </xf>
    <xf numFmtId="165" fontId="2" fillId="3" borderId="1" xfId="0" applyNumberFormat="1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justify" vertical="center" wrapText="1"/>
    </xf>
    <xf numFmtId="166" fontId="2" fillId="3" borderId="1" xfId="0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 applyProtection="1">
      <alignment horizontal="justify" vertical="center" wrapText="1"/>
    </xf>
    <xf numFmtId="49" fontId="3" fillId="3" borderId="1" xfId="0" applyNumberFormat="1" applyFont="1" applyFill="1" applyBorder="1" applyAlignment="1" applyProtection="1">
      <alignment horizontal="justify" vertical="center" wrapText="1"/>
    </xf>
    <xf numFmtId="0" fontId="9" fillId="3" borderId="4" xfId="0" applyFont="1" applyFill="1" applyBorder="1" applyAlignment="1">
      <alignment vertical="center" wrapText="1"/>
    </xf>
    <xf numFmtId="49" fontId="2" fillId="3" borderId="1" xfId="3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49" fontId="2" fillId="3" borderId="1" xfId="1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2" fillId="3" borderId="1" xfId="13" applyFont="1" applyFill="1" applyBorder="1" applyAlignment="1">
      <alignment horizontal="justify" vertical="center"/>
    </xf>
    <xf numFmtId="173" fontId="3" fillId="3" borderId="0" xfId="17" applyNumberFormat="1" applyFont="1" applyFill="1" applyAlignment="1">
      <alignment vertical="center"/>
    </xf>
    <xf numFmtId="166" fontId="3" fillId="3" borderId="0" xfId="0" applyNumberFormat="1" applyFont="1" applyFill="1" applyAlignment="1">
      <alignment vertical="center"/>
    </xf>
    <xf numFmtId="0" fontId="2" fillId="3" borderId="1" xfId="1" applyFont="1" applyFill="1" applyBorder="1" applyAlignment="1">
      <alignment horizontal="center" vertical="center"/>
    </xf>
    <xf numFmtId="166" fontId="3" fillId="3" borderId="1" xfId="0" applyNumberFormat="1" applyFont="1" applyFill="1" applyBorder="1"/>
    <xf numFmtId="0" fontId="2" fillId="2" borderId="1" xfId="0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2" fillId="3" borderId="1" xfId="1" applyNumberFormat="1" applyFont="1" applyFill="1" applyBorder="1" applyAlignment="1">
      <alignment horizontal="left" vertical="center"/>
    </xf>
    <xf numFmtId="0" fontId="2" fillId="3" borderId="0" xfId="1" applyFont="1" applyFill="1" applyAlignment="1">
      <alignment horizontal="center" vertical="center" wrapText="1"/>
    </xf>
    <xf numFmtId="0" fontId="3" fillId="3" borderId="0" xfId="1" applyFont="1" applyFill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center" vertical="center" wrapText="1"/>
    </xf>
    <xf numFmtId="0" fontId="2" fillId="0" borderId="0" xfId="10" applyFont="1" applyFill="1" applyAlignment="1">
      <alignment horizontal="center" vertical="center" wrapText="1"/>
    </xf>
    <xf numFmtId="0" fontId="21" fillId="0" borderId="0" xfId="10" applyFont="1" applyFill="1" applyAlignment="1">
      <alignment horizontal="center" vertical="center"/>
    </xf>
    <xf numFmtId="0" fontId="9" fillId="0" borderId="2" xfId="10" applyFont="1" applyFill="1" applyBorder="1" applyAlignment="1">
      <alignment horizontal="center" wrapText="1"/>
    </xf>
    <xf numFmtId="0" fontId="9" fillId="0" borderId="3" xfId="10" applyFont="1" applyFill="1" applyBorder="1" applyAlignment="1">
      <alignment horizontal="center" wrapText="1"/>
    </xf>
    <xf numFmtId="0" fontId="2" fillId="0" borderId="1" xfId="10" applyFont="1" applyFill="1" applyBorder="1" applyAlignment="1">
      <alignment horizontal="justify" wrapText="1"/>
    </xf>
    <xf numFmtId="166" fontId="2" fillId="0" borderId="2" xfId="10" applyNumberFormat="1" applyFont="1" applyFill="1" applyBorder="1" applyAlignment="1">
      <alignment horizontal="center" wrapText="1"/>
    </xf>
    <xf numFmtId="166" fontId="2" fillId="0" borderId="3" xfId="1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3" fontId="2" fillId="0" borderId="0" xfId="15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</cellXfs>
  <cellStyles count="18">
    <cellStyle name="Денежный" xfId="12" builtinId="4"/>
    <cellStyle name="Обычный" xfId="0" builtinId="0"/>
    <cellStyle name="Обычный 12" xfId="3"/>
    <cellStyle name="Обычный 13 10" xfId="1"/>
    <cellStyle name="Обычный 13 4 3 2" xfId="11"/>
    <cellStyle name="Обычный 20" xfId="5"/>
    <cellStyle name="Обычный 5 2" xfId="16"/>
    <cellStyle name="Обычный_к думе 2009-2011 г. 2" xfId="2"/>
    <cellStyle name="Обычный_Лист1" xfId="15"/>
    <cellStyle name="Обычный_прил.3,5,7  к реш.  Расходы 2009-2011" xfId="10"/>
    <cellStyle name="Обычный_прил.4,6,8-11 к реш.  Расходы 2009-2011" xfId="13"/>
    <cellStyle name="Процентный" xfId="17" builtinId="5"/>
    <cellStyle name="Процентный 2" xfId="7"/>
    <cellStyle name="Финансовый" xfId="14" builtinId="3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CCFF"/>
      <color rgb="FF0000FF"/>
      <color rgb="FF66FF99"/>
      <color rgb="FFFF99FF"/>
      <color rgb="FFFFFFCC"/>
      <color rgb="FFFFCC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activeCell="C50" sqref="C50"/>
    </sheetView>
  </sheetViews>
  <sheetFormatPr defaultRowHeight="15.75" x14ac:dyDescent="0.2"/>
  <cols>
    <col min="1" max="1" width="6.28515625" style="1" customWidth="1"/>
    <col min="2" max="2" width="23.5703125" style="1" customWidth="1"/>
    <col min="3" max="3" width="123.28515625" style="1" customWidth="1"/>
    <col min="4" max="4" width="15.85546875" style="1" customWidth="1"/>
    <col min="5" max="5" width="15.7109375" style="1" customWidth="1"/>
    <col min="6" max="6" width="14.5703125" style="1" customWidth="1"/>
    <col min="7" max="181" width="9.140625" style="1"/>
    <col min="182" max="182" width="6.28515625" style="1" customWidth="1"/>
    <col min="183" max="183" width="24" style="1" customWidth="1"/>
    <col min="184" max="184" width="121.28515625" style="1" customWidth="1"/>
    <col min="185" max="187" width="15.7109375" style="1" customWidth="1"/>
    <col min="188" max="188" width="25.5703125" style="1" customWidth="1"/>
    <col min="189" max="189" width="23.5703125" style="1" customWidth="1"/>
    <col min="190" max="437" width="9.140625" style="1"/>
    <col min="438" max="438" width="6.28515625" style="1" customWidth="1"/>
    <col min="439" max="439" width="24" style="1" customWidth="1"/>
    <col min="440" max="440" width="121.28515625" style="1" customWidth="1"/>
    <col min="441" max="443" width="15.7109375" style="1" customWidth="1"/>
    <col min="444" max="444" width="25.5703125" style="1" customWidth="1"/>
    <col min="445" max="445" width="23.5703125" style="1" customWidth="1"/>
    <col min="446" max="693" width="9.140625" style="1"/>
    <col min="694" max="694" width="6.28515625" style="1" customWidth="1"/>
    <col min="695" max="695" width="24" style="1" customWidth="1"/>
    <col min="696" max="696" width="121.28515625" style="1" customWidth="1"/>
    <col min="697" max="699" width="15.7109375" style="1" customWidth="1"/>
    <col min="700" max="700" width="25.5703125" style="1" customWidth="1"/>
    <col min="701" max="701" width="23.5703125" style="1" customWidth="1"/>
    <col min="702" max="949" width="9.140625" style="1"/>
    <col min="950" max="950" width="6.28515625" style="1" customWidth="1"/>
    <col min="951" max="951" width="24" style="1" customWidth="1"/>
    <col min="952" max="952" width="121.28515625" style="1" customWidth="1"/>
    <col min="953" max="955" width="15.7109375" style="1" customWidth="1"/>
    <col min="956" max="956" width="25.5703125" style="1" customWidth="1"/>
    <col min="957" max="957" width="23.5703125" style="1" customWidth="1"/>
    <col min="958" max="1205" width="9.140625" style="1"/>
    <col min="1206" max="1206" width="6.28515625" style="1" customWidth="1"/>
    <col min="1207" max="1207" width="24" style="1" customWidth="1"/>
    <col min="1208" max="1208" width="121.28515625" style="1" customWidth="1"/>
    <col min="1209" max="1211" width="15.7109375" style="1" customWidth="1"/>
    <col min="1212" max="1212" width="25.5703125" style="1" customWidth="1"/>
    <col min="1213" max="1213" width="23.5703125" style="1" customWidth="1"/>
    <col min="1214" max="1461" width="9.140625" style="1"/>
    <col min="1462" max="1462" width="6.28515625" style="1" customWidth="1"/>
    <col min="1463" max="1463" width="24" style="1" customWidth="1"/>
    <col min="1464" max="1464" width="121.28515625" style="1" customWidth="1"/>
    <col min="1465" max="1467" width="15.7109375" style="1" customWidth="1"/>
    <col min="1468" max="1468" width="25.5703125" style="1" customWidth="1"/>
    <col min="1469" max="1469" width="23.5703125" style="1" customWidth="1"/>
    <col min="1470" max="1717" width="9.140625" style="1"/>
    <col min="1718" max="1718" width="6.28515625" style="1" customWidth="1"/>
    <col min="1719" max="1719" width="24" style="1" customWidth="1"/>
    <col min="1720" max="1720" width="121.28515625" style="1" customWidth="1"/>
    <col min="1721" max="1723" width="15.7109375" style="1" customWidth="1"/>
    <col min="1724" max="1724" width="25.5703125" style="1" customWidth="1"/>
    <col min="1725" max="1725" width="23.5703125" style="1" customWidth="1"/>
    <col min="1726" max="1973" width="9.140625" style="1"/>
    <col min="1974" max="1974" width="6.28515625" style="1" customWidth="1"/>
    <col min="1975" max="1975" width="24" style="1" customWidth="1"/>
    <col min="1976" max="1976" width="121.28515625" style="1" customWidth="1"/>
    <col min="1977" max="1979" width="15.7109375" style="1" customWidth="1"/>
    <col min="1980" max="1980" width="25.5703125" style="1" customWidth="1"/>
    <col min="1981" max="1981" width="23.5703125" style="1" customWidth="1"/>
    <col min="1982" max="2229" width="9.140625" style="1"/>
    <col min="2230" max="2230" width="6.28515625" style="1" customWidth="1"/>
    <col min="2231" max="2231" width="24" style="1" customWidth="1"/>
    <col min="2232" max="2232" width="121.28515625" style="1" customWidth="1"/>
    <col min="2233" max="2235" width="15.7109375" style="1" customWidth="1"/>
    <col min="2236" max="2236" width="25.5703125" style="1" customWidth="1"/>
    <col min="2237" max="2237" width="23.5703125" style="1" customWidth="1"/>
    <col min="2238" max="2485" width="9.140625" style="1"/>
    <col min="2486" max="2486" width="6.28515625" style="1" customWidth="1"/>
    <col min="2487" max="2487" width="24" style="1" customWidth="1"/>
    <col min="2488" max="2488" width="121.28515625" style="1" customWidth="1"/>
    <col min="2489" max="2491" width="15.7109375" style="1" customWidth="1"/>
    <col min="2492" max="2492" width="25.5703125" style="1" customWidth="1"/>
    <col min="2493" max="2493" width="23.5703125" style="1" customWidth="1"/>
    <col min="2494" max="2741" width="9.140625" style="1"/>
    <col min="2742" max="2742" width="6.28515625" style="1" customWidth="1"/>
    <col min="2743" max="2743" width="24" style="1" customWidth="1"/>
    <col min="2744" max="2744" width="121.28515625" style="1" customWidth="1"/>
    <col min="2745" max="2747" width="15.7109375" style="1" customWidth="1"/>
    <col min="2748" max="2748" width="25.5703125" style="1" customWidth="1"/>
    <col min="2749" max="2749" width="23.5703125" style="1" customWidth="1"/>
    <col min="2750" max="2997" width="9.140625" style="1"/>
    <col min="2998" max="2998" width="6.28515625" style="1" customWidth="1"/>
    <col min="2999" max="2999" width="24" style="1" customWidth="1"/>
    <col min="3000" max="3000" width="121.28515625" style="1" customWidth="1"/>
    <col min="3001" max="3003" width="15.7109375" style="1" customWidth="1"/>
    <col min="3004" max="3004" width="25.5703125" style="1" customWidth="1"/>
    <col min="3005" max="3005" width="23.5703125" style="1" customWidth="1"/>
    <col min="3006" max="3253" width="9.140625" style="1"/>
    <col min="3254" max="3254" width="6.28515625" style="1" customWidth="1"/>
    <col min="3255" max="3255" width="24" style="1" customWidth="1"/>
    <col min="3256" max="3256" width="121.28515625" style="1" customWidth="1"/>
    <col min="3257" max="3259" width="15.7109375" style="1" customWidth="1"/>
    <col min="3260" max="3260" width="25.5703125" style="1" customWidth="1"/>
    <col min="3261" max="3261" width="23.5703125" style="1" customWidth="1"/>
    <col min="3262" max="3509" width="9.140625" style="1"/>
    <col min="3510" max="3510" width="6.28515625" style="1" customWidth="1"/>
    <col min="3511" max="3511" width="24" style="1" customWidth="1"/>
    <col min="3512" max="3512" width="121.28515625" style="1" customWidth="1"/>
    <col min="3513" max="3515" width="15.7109375" style="1" customWidth="1"/>
    <col min="3516" max="3516" width="25.5703125" style="1" customWidth="1"/>
    <col min="3517" max="3517" width="23.5703125" style="1" customWidth="1"/>
    <col min="3518" max="3765" width="9.140625" style="1"/>
    <col min="3766" max="3766" width="6.28515625" style="1" customWidth="1"/>
    <col min="3767" max="3767" width="24" style="1" customWidth="1"/>
    <col min="3768" max="3768" width="121.28515625" style="1" customWidth="1"/>
    <col min="3769" max="3771" width="15.7109375" style="1" customWidth="1"/>
    <col min="3772" max="3772" width="25.5703125" style="1" customWidth="1"/>
    <col min="3773" max="3773" width="23.5703125" style="1" customWidth="1"/>
    <col min="3774" max="4021" width="9.140625" style="1"/>
    <col min="4022" max="4022" width="6.28515625" style="1" customWidth="1"/>
    <col min="4023" max="4023" width="24" style="1" customWidth="1"/>
    <col min="4024" max="4024" width="121.28515625" style="1" customWidth="1"/>
    <col min="4025" max="4027" width="15.7109375" style="1" customWidth="1"/>
    <col min="4028" max="4028" width="25.5703125" style="1" customWidth="1"/>
    <col min="4029" max="4029" width="23.5703125" style="1" customWidth="1"/>
    <col min="4030" max="4277" width="9.140625" style="1"/>
    <col min="4278" max="4278" width="6.28515625" style="1" customWidth="1"/>
    <col min="4279" max="4279" width="24" style="1" customWidth="1"/>
    <col min="4280" max="4280" width="121.28515625" style="1" customWidth="1"/>
    <col min="4281" max="4283" width="15.7109375" style="1" customWidth="1"/>
    <col min="4284" max="4284" width="25.5703125" style="1" customWidth="1"/>
    <col min="4285" max="4285" width="23.5703125" style="1" customWidth="1"/>
    <col min="4286" max="4533" width="9.140625" style="1"/>
    <col min="4534" max="4534" width="6.28515625" style="1" customWidth="1"/>
    <col min="4535" max="4535" width="24" style="1" customWidth="1"/>
    <col min="4536" max="4536" width="121.28515625" style="1" customWidth="1"/>
    <col min="4537" max="4539" width="15.7109375" style="1" customWidth="1"/>
    <col min="4540" max="4540" width="25.5703125" style="1" customWidth="1"/>
    <col min="4541" max="4541" width="23.5703125" style="1" customWidth="1"/>
    <col min="4542" max="4789" width="9.140625" style="1"/>
    <col min="4790" max="4790" width="6.28515625" style="1" customWidth="1"/>
    <col min="4791" max="4791" width="24" style="1" customWidth="1"/>
    <col min="4792" max="4792" width="121.28515625" style="1" customWidth="1"/>
    <col min="4793" max="4795" width="15.7109375" style="1" customWidth="1"/>
    <col min="4796" max="4796" width="25.5703125" style="1" customWidth="1"/>
    <col min="4797" max="4797" width="23.5703125" style="1" customWidth="1"/>
    <col min="4798" max="5045" width="9.140625" style="1"/>
    <col min="5046" max="5046" width="6.28515625" style="1" customWidth="1"/>
    <col min="5047" max="5047" width="24" style="1" customWidth="1"/>
    <col min="5048" max="5048" width="121.28515625" style="1" customWidth="1"/>
    <col min="5049" max="5051" width="15.7109375" style="1" customWidth="1"/>
    <col min="5052" max="5052" width="25.5703125" style="1" customWidth="1"/>
    <col min="5053" max="5053" width="23.5703125" style="1" customWidth="1"/>
    <col min="5054" max="5301" width="9.140625" style="1"/>
    <col min="5302" max="5302" width="6.28515625" style="1" customWidth="1"/>
    <col min="5303" max="5303" width="24" style="1" customWidth="1"/>
    <col min="5304" max="5304" width="121.28515625" style="1" customWidth="1"/>
    <col min="5305" max="5307" width="15.7109375" style="1" customWidth="1"/>
    <col min="5308" max="5308" width="25.5703125" style="1" customWidth="1"/>
    <col min="5309" max="5309" width="23.5703125" style="1" customWidth="1"/>
    <col min="5310" max="5557" width="9.140625" style="1"/>
    <col min="5558" max="5558" width="6.28515625" style="1" customWidth="1"/>
    <col min="5559" max="5559" width="24" style="1" customWidth="1"/>
    <col min="5560" max="5560" width="121.28515625" style="1" customWidth="1"/>
    <col min="5561" max="5563" width="15.7109375" style="1" customWidth="1"/>
    <col min="5564" max="5564" width="25.5703125" style="1" customWidth="1"/>
    <col min="5565" max="5565" width="23.5703125" style="1" customWidth="1"/>
    <col min="5566" max="5813" width="9.140625" style="1"/>
    <col min="5814" max="5814" width="6.28515625" style="1" customWidth="1"/>
    <col min="5815" max="5815" width="24" style="1" customWidth="1"/>
    <col min="5816" max="5816" width="121.28515625" style="1" customWidth="1"/>
    <col min="5817" max="5819" width="15.7109375" style="1" customWidth="1"/>
    <col min="5820" max="5820" width="25.5703125" style="1" customWidth="1"/>
    <col min="5821" max="5821" width="23.5703125" style="1" customWidth="1"/>
    <col min="5822" max="6069" width="9.140625" style="1"/>
    <col min="6070" max="6070" width="6.28515625" style="1" customWidth="1"/>
    <col min="6071" max="6071" width="24" style="1" customWidth="1"/>
    <col min="6072" max="6072" width="121.28515625" style="1" customWidth="1"/>
    <col min="6073" max="6075" width="15.7109375" style="1" customWidth="1"/>
    <col min="6076" max="6076" width="25.5703125" style="1" customWidth="1"/>
    <col min="6077" max="6077" width="23.5703125" style="1" customWidth="1"/>
    <col min="6078" max="6325" width="9.140625" style="1"/>
    <col min="6326" max="6326" width="6.28515625" style="1" customWidth="1"/>
    <col min="6327" max="6327" width="24" style="1" customWidth="1"/>
    <col min="6328" max="6328" width="121.28515625" style="1" customWidth="1"/>
    <col min="6329" max="6331" width="15.7109375" style="1" customWidth="1"/>
    <col min="6332" max="6332" width="25.5703125" style="1" customWidth="1"/>
    <col min="6333" max="6333" width="23.5703125" style="1" customWidth="1"/>
    <col min="6334" max="6581" width="9.140625" style="1"/>
    <col min="6582" max="6582" width="6.28515625" style="1" customWidth="1"/>
    <col min="6583" max="6583" width="24" style="1" customWidth="1"/>
    <col min="6584" max="6584" width="121.28515625" style="1" customWidth="1"/>
    <col min="6585" max="6587" width="15.7109375" style="1" customWidth="1"/>
    <col min="6588" max="6588" width="25.5703125" style="1" customWidth="1"/>
    <col min="6589" max="6589" width="23.5703125" style="1" customWidth="1"/>
    <col min="6590" max="6837" width="9.140625" style="1"/>
    <col min="6838" max="6838" width="6.28515625" style="1" customWidth="1"/>
    <col min="6839" max="6839" width="24" style="1" customWidth="1"/>
    <col min="6840" max="6840" width="121.28515625" style="1" customWidth="1"/>
    <col min="6841" max="6843" width="15.7109375" style="1" customWidth="1"/>
    <col min="6844" max="6844" width="25.5703125" style="1" customWidth="1"/>
    <col min="6845" max="6845" width="23.5703125" style="1" customWidth="1"/>
    <col min="6846" max="7093" width="9.140625" style="1"/>
    <col min="7094" max="7094" width="6.28515625" style="1" customWidth="1"/>
    <col min="7095" max="7095" width="24" style="1" customWidth="1"/>
    <col min="7096" max="7096" width="121.28515625" style="1" customWidth="1"/>
    <col min="7097" max="7099" width="15.7109375" style="1" customWidth="1"/>
    <col min="7100" max="7100" width="25.5703125" style="1" customWidth="1"/>
    <col min="7101" max="7101" width="23.5703125" style="1" customWidth="1"/>
    <col min="7102" max="7349" width="9.140625" style="1"/>
    <col min="7350" max="7350" width="6.28515625" style="1" customWidth="1"/>
    <col min="7351" max="7351" width="24" style="1" customWidth="1"/>
    <col min="7352" max="7352" width="121.28515625" style="1" customWidth="1"/>
    <col min="7353" max="7355" width="15.7109375" style="1" customWidth="1"/>
    <col min="7356" max="7356" width="25.5703125" style="1" customWidth="1"/>
    <col min="7357" max="7357" width="23.5703125" style="1" customWidth="1"/>
    <col min="7358" max="7605" width="9.140625" style="1"/>
    <col min="7606" max="7606" width="6.28515625" style="1" customWidth="1"/>
    <col min="7607" max="7607" width="24" style="1" customWidth="1"/>
    <col min="7608" max="7608" width="121.28515625" style="1" customWidth="1"/>
    <col min="7609" max="7611" width="15.7109375" style="1" customWidth="1"/>
    <col min="7612" max="7612" width="25.5703125" style="1" customWidth="1"/>
    <col min="7613" max="7613" width="23.5703125" style="1" customWidth="1"/>
    <col min="7614" max="7861" width="9.140625" style="1"/>
    <col min="7862" max="7862" width="6.28515625" style="1" customWidth="1"/>
    <col min="7863" max="7863" width="24" style="1" customWidth="1"/>
    <col min="7864" max="7864" width="121.28515625" style="1" customWidth="1"/>
    <col min="7865" max="7867" width="15.7109375" style="1" customWidth="1"/>
    <col min="7868" max="7868" width="25.5703125" style="1" customWidth="1"/>
    <col min="7869" max="7869" width="23.5703125" style="1" customWidth="1"/>
    <col min="7870" max="8117" width="9.140625" style="1"/>
    <col min="8118" max="8118" width="6.28515625" style="1" customWidth="1"/>
    <col min="8119" max="8119" width="24" style="1" customWidth="1"/>
    <col min="8120" max="8120" width="121.28515625" style="1" customWidth="1"/>
    <col min="8121" max="8123" width="15.7109375" style="1" customWidth="1"/>
    <col min="8124" max="8124" width="25.5703125" style="1" customWidth="1"/>
    <col min="8125" max="8125" width="23.5703125" style="1" customWidth="1"/>
    <col min="8126" max="8373" width="9.140625" style="1"/>
    <col min="8374" max="8374" width="6.28515625" style="1" customWidth="1"/>
    <col min="8375" max="8375" width="24" style="1" customWidth="1"/>
    <col min="8376" max="8376" width="121.28515625" style="1" customWidth="1"/>
    <col min="8377" max="8379" width="15.7109375" style="1" customWidth="1"/>
    <col min="8380" max="8380" width="25.5703125" style="1" customWidth="1"/>
    <col min="8381" max="8381" width="23.5703125" style="1" customWidth="1"/>
    <col min="8382" max="8629" width="9.140625" style="1"/>
    <col min="8630" max="8630" width="6.28515625" style="1" customWidth="1"/>
    <col min="8631" max="8631" width="24" style="1" customWidth="1"/>
    <col min="8632" max="8632" width="121.28515625" style="1" customWidth="1"/>
    <col min="8633" max="8635" width="15.7109375" style="1" customWidth="1"/>
    <col min="8636" max="8636" width="25.5703125" style="1" customWidth="1"/>
    <col min="8637" max="8637" width="23.5703125" style="1" customWidth="1"/>
    <col min="8638" max="8885" width="9.140625" style="1"/>
    <col min="8886" max="8886" width="6.28515625" style="1" customWidth="1"/>
    <col min="8887" max="8887" width="24" style="1" customWidth="1"/>
    <col min="8888" max="8888" width="121.28515625" style="1" customWidth="1"/>
    <col min="8889" max="8891" width="15.7109375" style="1" customWidth="1"/>
    <col min="8892" max="8892" width="25.5703125" style="1" customWidth="1"/>
    <col min="8893" max="8893" width="23.5703125" style="1" customWidth="1"/>
    <col min="8894" max="9141" width="9.140625" style="1"/>
    <col min="9142" max="9142" width="6.28515625" style="1" customWidth="1"/>
    <col min="9143" max="9143" width="24" style="1" customWidth="1"/>
    <col min="9144" max="9144" width="121.28515625" style="1" customWidth="1"/>
    <col min="9145" max="9147" width="15.7109375" style="1" customWidth="1"/>
    <col min="9148" max="9148" width="25.5703125" style="1" customWidth="1"/>
    <col min="9149" max="9149" width="23.5703125" style="1" customWidth="1"/>
    <col min="9150" max="9397" width="9.140625" style="1"/>
    <col min="9398" max="9398" width="6.28515625" style="1" customWidth="1"/>
    <col min="9399" max="9399" width="24" style="1" customWidth="1"/>
    <col min="9400" max="9400" width="121.28515625" style="1" customWidth="1"/>
    <col min="9401" max="9403" width="15.7109375" style="1" customWidth="1"/>
    <col min="9404" max="9404" width="25.5703125" style="1" customWidth="1"/>
    <col min="9405" max="9405" width="23.5703125" style="1" customWidth="1"/>
    <col min="9406" max="9653" width="9.140625" style="1"/>
    <col min="9654" max="9654" width="6.28515625" style="1" customWidth="1"/>
    <col min="9655" max="9655" width="24" style="1" customWidth="1"/>
    <col min="9656" max="9656" width="121.28515625" style="1" customWidth="1"/>
    <col min="9657" max="9659" width="15.7109375" style="1" customWidth="1"/>
    <col min="9660" max="9660" width="25.5703125" style="1" customWidth="1"/>
    <col min="9661" max="9661" width="23.5703125" style="1" customWidth="1"/>
    <col min="9662" max="9909" width="9.140625" style="1"/>
    <col min="9910" max="9910" width="6.28515625" style="1" customWidth="1"/>
    <col min="9911" max="9911" width="24" style="1" customWidth="1"/>
    <col min="9912" max="9912" width="121.28515625" style="1" customWidth="1"/>
    <col min="9913" max="9915" width="15.7109375" style="1" customWidth="1"/>
    <col min="9916" max="9916" width="25.5703125" style="1" customWidth="1"/>
    <col min="9917" max="9917" width="23.5703125" style="1" customWidth="1"/>
    <col min="9918" max="10165" width="9.140625" style="1"/>
    <col min="10166" max="10166" width="6.28515625" style="1" customWidth="1"/>
    <col min="10167" max="10167" width="24" style="1" customWidth="1"/>
    <col min="10168" max="10168" width="121.28515625" style="1" customWidth="1"/>
    <col min="10169" max="10171" width="15.7109375" style="1" customWidth="1"/>
    <col min="10172" max="10172" width="25.5703125" style="1" customWidth="1"/>
    <col min="10173" max="10173" width="23.5703125" style="1" customWidth="1"/>
    <col min="10174" max="10421" width="9.140625" style="1"/>
    <col min="10422" max="10422" width="6.28515625" style="1" customWidth="1"/>
    <col min="10423" max="10423" width="24" style="1" customWidth="1"/>
    <col min="10424" max="10424" width="121.28515625" style="1" customWidth="1"/>
    <col min="10425" max="10427" width="15.7109375" style="1" customWidth="1"/>
    <col min="10428" max="10428" width="25.5703125" style="1" customWidth="1"/>
    <col min="10429" max="10429" width="23.5703125" style="1" customWidth="1"/>
    <col min="10430" max="10677" width="9.140625" style="1"/>
    <col min="10678" max="10678" width="6.28515625" style="1" customWidth="1"/>
    <col min="10679" max="10679" width="24" style="1" customWidth="1"/>
    <col min="10680" max="10680" width="121.28515625" style="1" customWidth="1"/>
    <col min="10681" max="10683" width="15.7109375" style="1" customWidth="1"/>
    <col min="10684" max="10684" width="25.5703125" style="1" customWidth="1"/>
    <col min="10685" max="10685" width="23.5703125" style="1" customWidth="1"/>
    <col min="10686" max="10933" width="9.140625" style="1"/>
    <col min="10934" max="10934" width="6.28515625" style="1" customWidth="1"/>
    <col min="10935" max="10935" width="24" style="1" customWidth="1"/>
    <col min="10936" max="10936" width="121.28515625" style="1" customWidth="1"/>
    <col min="10937" max="10939" width="15.7109375" style="1" customWidth="1"/>
    <col min="10940" max="10940" width="25.5703125" style="1" customWidth="1"/>
    <col min="10941" max="10941" width="23.5703125" style="1" customWidth="1"/>
    <col min="10942" max="11189" width="9.140625" style="1"/>
    <col min="11190" max="11190" width="6.28515625" style="1" customWidth="1"/>
    <col min="11191" max="11191" width="24" style="1" customWidth="1"/>
    <col min="11192" max="11192" width="121.28515625" style="1" customWidth="1"/>
    <col min="11193" max="11195" width="15.7109375" style="1" customWidth="1"/>
    <col min="11196" max="11196" width="25.5703125" style="1" customWidth="1"/>
    <col min="11197" max="11197" width="23.5703125" style="1" customWidth="1"/>
    <col min="11198" max="11445" width="9.140625" style="1"/>
    <col min="11446" max="11446" width="6.28515625" style="1" customWidth="1"/>
    <col min="11447" max="11447" width="24" style="1" customWidth="1"/>
    <col min="11448" max="11448" width="121.28515625" style="1" customWidth="1"/>
    <col min="11449" max="11451" width="15.7109375" style="1" customWidth="1"/>
    <col min="11452" max="11452" width="25.5703125" style="1" customWidth="1"/>
    <col min="11453" max="11453" width="23.5703125" style="1" customWidth="1"/>
    <col min="11454" max="11701" width="9.140625" style="1"/>
    <col min="11702" max="11702" width="6.28515625" style="1" customWidth="1"/>
    <col min="11703" max="11703" width="24" style="1" customWidth="1"/>
    <col min="11704" max="11704" width="121.28515625" style="1" customWidth="1"/>
    <col min="11705" max="11707" width="15.7109375" style="1" customWidth="1"/>
    <col min="11708" max="11708" width="25.5703125" style="1" customWidth="1"/>
    <col min="11709" max="11709" width="23.5703125" style="1" customWidth="1"/>
    <col min="11710" max="11957" width="9.140625" style="1"/>
    <col min="11958" max="11958" width="6.28515625" style="1" customWidth="1"/>
    <col min="11959" max="11959" width="24" style="1" customWidth="1"/>
    <col min="11960" max="11960" width="121.28515625" style="1" customWidth="1"/>
    <col min="11961" max="11963" width="15.7109375" style="1" customWidth="1"/>
    <col min="11964" max="11964" width="25.5703125" style="1" customWidth="1"/>
    <col min="11965" max="11965" width="23.5703125" style="1" customWidth="1"/>
    <col min="11966" max="12213" width="9.140625" style="1"/>
    <col min="12214" max="12214" width="6.28515625" style="1" customWidth="1"/>
    <col min="12215" max="12215" width="24" style="1" customWidth="1"/>
    <col min="12216" max="12216" width="121.28515625" style="1" customWidth="1"/>
    <col min="12217" max="12219" width="15.7109375" style="1" customWidth="1"/>
    <col min="12220" max="12220" width="25.5703125" style="1" customWidth="1"/>
    <col min="12221" max="12221" width="23.5703125" style="1" customWidth="1"/>
    <col min="12222" max="12469" width="9.140625" style="1"/>
    <col min="12470" max="12470" width="6.28515625" style="1" customWidth="1"/>
    <col min="12471" max="12471" width="24" style="1" customWidth="1"/>
    <col min="12472" max="12472" width="121.28515625" style="1" customWidth="1"/>
    <col min="12473" max="12475" width="15.7109375" style="1" customWidth="1"/>
    <col min="12476" max="12476" width="25.5703125" style="1" customWidth="1"/>
    <col min="12477" max="12477" width="23.5703125" style="1" customWidth="1"/>
    <col min="12478" max="12725" width="9.140625" style="1"/>
    <col min="12726" max="12726" width="6.28515625" style="1" customWidth="1"/>
    <col min="12727" max="12727" width="24" style="1" customWidth="1"/>
    <col min="12728" max="12728" width="121.28515625" style="1" customWidth="1"/>
    <col min="12729" max="12731" width="15.7109375" style="1" customWidth="1"/>
    <col min="12732" max="12732" width="25.5703125" style="1" customWidth="1"/>
    <col min="12733" max="12733" width="23.5703125" style="1" customWidth="1"/>
    <col min="12734" max="12981" width="9.140625" style="1"/>
    <col min="12982" max="12982" width="6.28515625" style="1" customWidth="1"/>
    <col min="12983" max="12983" width="24" style="1" customWidth="1"/>
    <col min="12984" max="12984" width="121.28515625" style="1" customWidth="1"/>
    <col min="12985" max="12987" width="15.7109375" style="1" customWidth="1"/>
    <col min="12988" max="12988" width="25.5703125" style="1" customWidth="1"/>
    <col min="12989" max="12989" width="23.5703125" style="1" customWidth="1"/>
    <col min="12990" max="13237" width="9.140625" style="1"/>
    <col min="13238" max="13238" width="6.28515625" style="1" customWidth="1"/>
    <col min="13239" max="13239" width="24" style="1" customWidth="1"/>
    <col min="13240" max="13240" width="121.28515625" style="1" customWidth="1"/>
    <col min="13241" max="13243" width="15.7109375" style="1" customWidth="1"/>
    <col min="13244" max="13244" width="25.5703125" style="1" customWidth="1"/>
    <col min="13245" max="13245" width="23.5703125" style="1" customWidth="1"/>
    <col min="13246" max="13493" width="9.140625" style="1"/>
    <col min="13494" max="13494" width="6.28515625" style="1" customWidth="1"/>
    <col min="13495" max="13495" width="24" style="1" customWidth="1"/>
    <col min="13496" max="13496" width="121.28515625" style="1" customWidth="1"/>
    <col min="13497" max="13499" width="15.7109375" style="1" customWidth="1"/>
    <col min="13500" max="13500" width="25.5703125" style="1" customWidth="1"/>
    <col min="13501" max="13501" width="23.5703125" style="1" customWidth="1"/>
    <col min="13502" max="13749" width="9.140625" style="1"/>
    <col min="13750" max="13750" width="6.28515625" style="1" customWidth="1"/>
    <col min="13751" max="13751" width="24" style="1" customWidth="1"/>
    <col min="13752" max="13752" width="121.28515625" style="1" customWidth="1"/>
    <col min="13753" max="13755" width="15.7109375" style="1" customWidth="1"/>
    <col min="13756" max="13756" width="25.5703125" style="1" customWidth="1"/>
    <col min="13757" max="13757" width="23.5703125" style="1" customWidth="1"/>
    <col min="13758" max="14005" width="9.140625" style="1"/>
    <col min="14006" max="14006" width="6.28515625" style="1" customWidth="1"/>
    <col min="14007" max="14007" width="24" style="1" customWidth="1"/>
    <col min="14008" max="14008" width="121.28515625" style="1" customWidth="1"/>
    <col min="14009" max="14011" width="15.7109375" style="1" customWidth="1"/>
    <col min="14012" max="14012" width="25.5703125" style="1" customWidth="1"/>
    <col min="14013" max="14013" width="23.5703125" style="1" customWidth="1"/>
    <col min="14014" max="14261" width="9.140625" style="1"/>
    <col min="14262" max="14262" width="6.28515625" style="1" customWidth="1"/>
    <col min="14263" max="14263" width="24" style="1" customWidth="1"/>
    <col min="14264" max="14264" width="121.28515625" style="1" customWidth="1"/>
    <col min="14265" max="14267" width="15.7109375" style="1" customWidth="1"/>
    <col min="14268" max="14268" width="25.5703125" style="1" customWidth="1"/>
    <col min="14269" max="14269" width="23.5703125" style="1" customWidth="1"/>
    <col min="14270" max="14517" width="9.140625" style="1"/>
    <col min="14518" max="14518" width="6.28515625" style="1" customWidth="1"/>
    <col min="14519" max="14519" width="24" style="1" customWidth="1"/>
    <col min="14520" max="14520" width="121.28515625" style="1" customWidth="1"/>
    <col min="14521" max="14523" width="15.7109375" style="1" customWidth="1"/>
    <col min="14524" max="14524" width="25.5703125" style="1" customWidth="1"/>
    <col min="14525" max="14525" width="23.5703125" style="1" customWidth="1"/>
    <col min="14526" max="14773" width="9.140625" style="1"/>
    <col min="14774" max="14774" width="6.28515625" style="1" customWidth="1"/>
    <col min="14775" max="14775" width="24" style="1" customWidth="1"/>
    <col min="14776" max="14776" width="121.28515625" style="1" customWidth="1"/>
    <col min="14777" max="14779" width="15.7109375" style="1" customWidth="1"/>
    <col min="14780" max="14780" width="25.5703125" style="1" customWidth="1"/>
    <col min="14781" max="14781" width="23.5703125" style="1" customWidth="1"/>
    <col min="14782" max="15029" width="9.140625" style="1"/>
    <col min="15030" max="15030" width="6.28515625" style="1" customWidth="1"/>
    <col min="15031" max="15031" width="24" style="1" customWidth="1"/>
    <col min="15032" max="15032" width="121.28515625" style="1" customWidth="1"/>
    <col min="15033" max="15035" width="15.7109375" style="1" customWidth="1"/>
    <col min="15036" max="15036" width="25.5703125" style="1" customWidth="1"/>
    <col min="15037" max="15037" width="23.5703125" style="1" customWidth="1"/>
    <col min="15038" max="15285" width="9.140625" style="1"/>
    <col min="15286" max="15286" width="6.28515625" style="1" customWidth="1"/>
    <col min="15287" max="15287" width="24" style="1" customWidth="1"/>
    <col min="15288" max="15288" width="121.28515625" style="1" customWidth="1"/>
    <col min="15289" max="15291" width="15.7109375" style="1" customWidth="1"/>
    <col min="15292" max="15292" width="25.5703125" style="1" customWidth="1"/>
    <col min="15293" max="15293" width="23.5703125" style="1" customWidth="1"/>
    <col min="15294" max="15541" width="9.140625" style="1"/>
    <col min="15542" max="15542" width="6.28515625" style="1" customWidth="1"/>
    <col min="15543" max="15543" width="24" style="1" customWidth="1"/>
    <col min="15544" max="15544" width="121.28515625" style="1" customWidth="1"/>
    <col min="15545" max="15547" width="15.7109375" style="1" customWidth="1"/>
    <col min="15548" max="15548" width="25.5703125" style="1" customWidth="1"/>
    <col min="15549" max="15549" width="23.5703125" style="1" customWidth="1"/>
    <col min="15550" max="15797" width="9.140625" style="1"/>
    <col min="15798" max="15798" width="6.28515625" style="1" customWidth="1"/>
    <col min="15799" max="15799" width="24" style="1" customWidth="1"/>
    <col min="15800" max="15800" width="121.28515625" style="1" customWidth="1"/>
    <col min="15801" max="15803" width="15.7109375" style="1" customWidth="1"/>
    <col min="15804" max="15804" width="25.5703125" style="1" customWidth="1"/>
    <col min="15805" max="15805" width="23.5703125" style="1" customWidth="1"/>
    <col min="15806" max="16053" width="9.140625" style="1"/>
    <col min="16054" max="16054" width="6.28515625" style="1" customWidth="1"/>
    <col min="16055" max="16055" width="24" style="1" customWidth="1"/>
    <col min="16056" max="16056" width="121.28515625" style="1" customWidth="1"/>
    <col min="16057" max="16059" width="15.7109375" style="1" customWidth="1"/>
    <col min="16060" max="16060" width="25.5703125" style="1" customWidth="1"/>
    <col min="16061" max="16061" width="23.5703125" style="1" customWidth="1"/>
    <col min="16062" max="16384" width="9.140625" style="1"/>
  </cols>
  <sheetData>
    <row r="1" spans="1:6" ht="17.25" customHeight="1" x14ac:dyDescent="0.2">
      <c r="D1" s="12" t="s">
        <v>664</v>
      </c>
      <c r="F1" s="12"/>
    </row>
    <row r="2" spans="1:6" ht="17.25" customHeight="1" x14ac:dyDescent="0.2">
      <c r="D2" s="1" t="s">
        <v>665</v>
      </c>
    </row>
    <row r="3" spans="1:6" ht="17.25" customHeight="1" x14ac:dyDescent="0.2">
      <c r="D3" s="1" t="s">
        <v>666</v>
      </c>
    </row>
    <row r="4" spans="1:6" ht="17.25" customHeight="1" x14ac:dyDescent="0.2">
      <c r="B4" s="14"/>
      <c r="C4" s="14"/>
      <c r="D4" s="1" t="s">
        <v>667</v>
      </c>
    </row>
    <row r="6" spans="1:6" ht="39.75" customHeight="1" x14ac:dyDescent="0.25">
      <c r="A6" s="239" t="s">
        <v>668</v>
      </c>
      <c r="B6" s="239"/>
      <c r="C6" s="239"/>
      <c r="D6" s="239"/>
      <c r="E6" s="239"/>
      <c r="F6" s="239"/>
    </row>
    <row r="7" spans="1:6" ht="24" customHeight="1" x14ac:dyDescent="0.2">
      <c r="A7" s="11"/>
      <c r="B7" s="11"/>
      <c r="C7" s="11"/>
      <c r="D7" s="11"/>
      <c r="E7" s="11"/>
      <c r="F7" s="11"/>
    </row>
    <row r="8" spans="1:6" ht="19.5" customHeight="1" x14ac:dyDescent="0.2">
      <c r="F8" s="15" t="s">
        <v>632</v>
      </c>
    </row>
    <row r="9" spans="1:6" s="13" customFormat="1" ht="35.25" customHeight="1" x14ac:dyDescent="0.2">
      <c r="A9" s="240" t="s">
        <v>669</v>
      </c>
      <c r="B9" s="240"/>
      <c r="C9" s="131" t="s">
        <v>670</v>
      </c>
      <c r="D9" s="131" t="s">
        <v>671</v>
      </c>
      <c r="E9" s="131" t="s">
        <v>672</v>
      </c>
      <c r="F9" s="131" t="s">
        <v>673</v>
      </c>
    </row>
    <row r="10" spans="1:6" s="13" customFormat="1" x14ac:dyDescent="0.2">
      <c r="A10" s="241" t="s">
        <v>354</v>
      </c>
      <c r="B10" s="241"/>
      <c r="C10" s="132" t="s">
        <v>355</v>
      </c>
      <c r="D10" s="132" t="s">
        <v>398</v>
      </c>
      <c r="E10" s="132" t="s">
        <v>356</v>
      </c>
      <c r="F10" s="132" t="s">
        <v>633</v>
      </c>
    </row>
    <row r="11" spans="1:6" x14ac:dyDescent="0.25">
      <c r="A11" s="235" t="s">
        <v>674</v>
      </c>
      <c r="B11" s="235"/>
      <c r="C11" s="16" t="s">
        <v>675</v>
      </c>
      <c r="D11" s="17">
        <f>D12+D14+D16+D20+D23+D26+D33+D37+D40+D45+D46</f>
        <v>1870068.2</v>
      </c>
      <c r="E11" s="17">
        <f>E12+E14+E16+E20+E23+E26+E33+E37+E40+E45+E46</f>
        <v>1947570</v>
      </c>
      <c r="F11" s="17">
        <f>F12+F14+F16+F20+F23+F26+F33+F37+F40+F45+F46</f>
        <v>2010973</v>
      </c>
    </row>
    <row r="12" spans="1:6" x14ac:dyDescent="0.25">
      <c r="A12" s="235" t="s">
        <v>676</v>
      </c>
      <c r="B12" s="235"/>
      <c r="C12" s="16" t="s">
        <v>677</v>
      </c>
      <c r="D12" s="17">
        <v>1198649</v>
      </c>
      <c r="E12" s="17">
        <v>1270663</v>
      </c>
      <c r="F12" s="17">
        <v>1331249</v>
      </c>
    </row>
    <row r="13" spans="1:6" x14ac:dyDescent="0.25">
      <c r="A13" s="236" t="s">
        <v>678</v>
      </c>
      <c r="B13" s="236"/>
      <c r="C13" s="18" t="s">
        <v>679</v>
      </c>
      <c r="D13" s="19">
        <v>1198649</v>
      </c>
      <c r="E13" s="19">
        <v>1270663</v>
      </c>
      <c r="F13" s="19">
        <v>1331249</v>
      </c>
    </row>
    <row r="14" spans="1:6" ht="18.75" customHeight="1" x14ac:dyDescent="0.25">
      <c r="A14" s="235" t="s">
        <v>680</v>
      </c>
      <c r="B14" s="235"/>
      <c r="C14" s="16" t="s">
        <v>681</v>
      </c>
      <c r="D14" s="17">
        <v>23563</v>
      </c>
      <c r="E14" s="17">
        <v>24411</v>
      </c>
      <c r="F14" s="17">
        <v>25265</v>
      </c>
    </row>
    <row r="15" spans="1:6" x14ac:dyDescent="0.25">
      <c r="A15" s="236" t="s">
        <v>682</v>
      </c>
      <c r="B15" s="236"/>
      <c r="C15" s="18" t="s">
        <v>683</v>
      </c>
      <c r="D15" s="19">
        <v>23563</v>
      </c>
      <c r="E15" s="19">
        <v>24411</v>
      </c>
      <c r="F15" s="19">
        <v>25265</v>
      </c>
    </row>
    <row r="16" spans="1:6" x14ac:dyDescent="0.25">
      <c r="A16" s="235" t="s">
        <v>684</v>
      </c>
      <c r="B16" s="235"/>
      <c r="C16" s="16" t="s">
        <v>685</v>
      </c>
      <c r="D16" s="17">
        <f>D17+D18+D19</f>
        <v>220033</v>
      </c>
      <c r="E16" s="17">
        <f>E17+E18+E19</f>
        <v>238968</v>
      </c>
      <c r="F16" s="17">
        <f>F17+F18+F19</f>
        <v>241479</v>
      </c>
    </row>
    <row r="17" spans="1:6" x14ac:dyDescent="0.25">
      <c r="A17" s="236" t="s">
        <v>686</v>
      </c>
      <c r="B17" s="236"/>
      <c r="C17" s="20" t="s">
        <v>687</v>
      </c>
      <c r="D17" s="19">
        <v>190204</v>
      </c>
      <c r="E17" s="19">
        <v>208543</v>
      </c>
      <c r="F17" s="19">
        <v>210415</v>
      </c>
    </row>
    <row r="18" spans="1:6" x14ac:dyDescent="0.25">
      <c r="A18" s="236" t="s">
        <v>688</v>
      </c>
      <c r="B18" s="236"/>
      <c r="C18" s="18" t="s">
        <v>689</v>
      </c>
      <c r="D18" s="19">
        <v>199</v>
      </c>
      <c r="E18" s="19">
        <v>203</v>
      </c>
      <c r="F18" s="19">
        <v>207</v>
      </c>
    </row>
    <row r="19" spans="1:6" x14ac:dyDescent="0.25">
      <c r="A19" s="236" t="s">
        <v>690</v>
      </c>
      <c r="B19" s="236"/>
      <c r="C19" s="18" t="s">
        <v>691</v>
      </c>
      <c r="D19" s="19">
        <v>29630</v>
      </c>
      <c r="E19" s="19">
        <v>30222</v>
      </c>
      <c r="F19" s="19">
        <v>30857</v>
      </c>
    </row>
    <row r="20" spans="1:6" x14ac:dyDescent="0.25">
      <c r="A20" s="235" t="s">
        <v>692</v>
      </c>
      <c r="B20" s="235"/>
      <c r="C20" s="16" t="s">
        <v>693</v>
      </c>
      <c r="D20" s="17">
        <f>D21+D22</f>
        <v>160017</v>
      </c>
      <c r="E20" s="17">
        <f>E21+E22</f>
        <v>163017</v>
      </c>
      <c r="F20" s="17">
        <f>F21+F22</f>
        <v>163017</v>
      </c>
    </row>
    <row r="21" spans="1:6" x14ac:dyDescent="0.25">
      <c r="A21" s="236" t="s">
        <v>694</v>
      </c>
      <c r="B21" s="236"/>
      <c r="C21" s="18" t="s">
        <v>695</v>
      </c>
      <c r="D21" s="19">
        <v>68880</v>
      </c>
      <c r="E21" s="19">
        <v>71695</v>
      </c>
      <c r="F21" s="19">
        <v>71695</v>
      </c>
    </row>
    <row r="22" spans="1:6" x14ac:dyDescent="0.25">
      <c r="A22" s="236" t="s">
        <v>696</v>
      </c>
      <c r="B22" s="236"/>
      <c r="C22" s="18" t="s">
        <v>697</v>
      </c>
      <c r="D22" s="19">
        <v>91137</v>
      </c>
      <c r="E22" s="19">
        <v>91322</v>
      </c>
      <c r="F22" s="19">
        <v>91322</v>
      </c>
    </row>
    <row r="23" spans="1:6" x14ac:dyDescent="0.25">
      <c r="A23" s="235" t="s">
        <v>698</v>
      </c>
      <c r="B23" s="235"/>
      <c r="C23" s="16" t="s">
        <v>699</v>
      </c>
      <c r="D23" s="17">
        <f>D24+D25</f>
        <v>19569</v>
      </c>
      <c r="E23" s="17">
        <f>E24+E25</f>
        <v>21092</v>
      </c>
      <c r="F23" s="17">
        <f>F24+F25</f>
        <v>22734</v>
      </c>
    </row>
    <row r="24" spans="1:6" x14ac:dyDescent="0.25">
      <c r="A24" s="236" t="s">
        <v>700</v>
      </c>
      <c r="B24" s="236"/>
      <c r="C24" s="18" t="s">
        <v>701</v>
      </c>
      <c r="D24" s="19">
        <v>19529</v>
      </c>
      <c r="E24" s="19">
        <v>21052</v>
      </c>
      <c r="F24" s="19">
        <v>22694</v>
      </c>
    </row>
    <row r="25" spans="1:6" x14ac:dyDescent="0.25">
      <c r="A25" s="236" t="s">
        <v>702</v>
      </c>
      <c r="B25" s="236"/>
      <c r="C25" s="18" t="s">
        <v>703</v>
      </c>
      <c r="D25" s="19">
        <v>40</v>
      </c>
      <c r="E25" s="19">
        <v>40</v>
      </c>
      <c r="F25" s="19">
        <v>40</v>
      </c>
    </row>
    <row r="26" spans="1:6" ht="31.5" x14ac:dyDescent="0.25">
      <c r="A26" s="235" t="s">
        <v>704</v>
      </c>
      <c r="B26" s="235"/>
      <c r="C26" s="16" t="s">
        <v>705</v>
      </c>
      <c r="D26" s="17">
        <f>D27+D28+D29+D30+D31+D32</f>
        <v>186933</v>
      </c>
      <c r="E26" s="17">
        <f t="shared" ref="E26:F26" si="0">E27+E28+E29+E30+E31+E32</f>
        <v>182309</v>
      </c>
      <c r="F26" s="17">
        <f t="shared" si="0"/>
        <v>182489</v>
      </c>
    </row>
    <row r="27" spans="1:6" ht="45.75" customHeight="1" x14ac:dyDescent="0.25">
      <c r="A27" s="236" t="s">
        <v>706</v>
      </c>
      <c r="B27" s="236"/>
      <c r="C27" s="5" t="s">
        <v>707</v>
      </c>
      <c r="D27" s="19">
        <v>127000</v>
      </c>
      <c r="E27" s="19">
        <v>127500</v>
      </c>
      <c r="F27" s="19">
        <v>128000</v>
      </c>
    </row>
    <row r="28" spans="1:6" ht="47.25" x14ac:dyDescent="0.25">
      <c r="A28" s="236" t="s">
        <v>708</v>
      </c>
      <c r="B28" s="236"/>
      <c r="C28" s="5" t="s">
        <v>709</v>
      </c>
      <c r="D28" s="19">
        <v>13500</v>
      </c>
      <c r="E28" s="19">
        <v>13600</v>
      </c>
      <c r="F28" s="19">
        <v>13700</v>
      </c>
    </row>
    <row r="29" spans="1:6" ht="21" customHeight="1" x14ac:dyDescent="0.25">
      <c r="A29" s="236" t="s">
        <v>710</v>
      </c>
      <c r="B29" s="236"/>
      <c r="C29" s="8" t="s">
        <v>711</v>
      </c>
      <c r="D29" s="19">
        <v>9000</v>
      </c>
      <c r="E29" s="19">
        <v>7900</v>
      </c>
      <c r="F29" s="19">
        <v>6400</v>
      </c>
    </row>
    <row r="30" spans="1:6" ht="63" x14ac:dyDescent="0.25">
      <c r="A30" s="236" t="s">
        <v>712</v>
      </c>
      <c r="B30" s="236"/>
      <c r="C30" s="5" t="s">
        <v>713</v>
      </c>
      <c r="D30" s="19">
        <v>14450</v>
      </c>
      <c r="E30" s="19">
        <v>9100</v>
      </c>
      <c r="F30" s="19">
        <v>8900</v>
      </c>
    </row>
    <row r="31" spans="1:6" ht="47.25" x14ac:dyDescent="0.25">
      <c r="A31" s="236" t="s">
        <v>714</v>
      </c>
      <c r="B31" s="236"/>
      <c r="C31" s="5" t="s">
        <v>715</v>
      </c>
      <c r="D31" s="19">
        <v>20103</v>
      </c>
      <c r="E31" s="19">
        <v>21329</v>
      </c>
      <c r="F31" s="19">
        <v>22609</v>
      </c>
    </row>
    <row r="32" spans="1:6" ht="50.25" customHeight="1" x14ac:dyDescent="0.25">
      <c r="A32" s="236" t="s">
        <v>716</v>
      </c>
      <c r="B32" s="236"/>
      <c r="C32" s="5" t="s">
        <v>717</v>
      </c>
      <c r="D32" s="19">
        <v>2880</v>
      </c>
      <c r="E32" s="19">
        <v>2880</v>
      </c>
      <c r="F32" s="19">
        <v>2880</v>
      </c>
    </row>
    <row r="33" spans="1:6" x14ac:dyDescent="0.25">
      <c r="A33" s="235" t="s">
        <v>718</v>
      </c>
      <c r="B33" s="235"/>
      <c r="C33" s="16" t="s">
        <v>719</v>
      </c>
      <c r="D33" s="17">
        <f>D34+D35</f>
        <v>14241</v>
      </c>
      <c r="E33" s="17">
        <f>E34+E35</f>
        <v>11955</v>
      </c>
      <c r="F33" s="17">
        <f>F34+F35</f>
        <v>11855</v>
      </c>
    </row>
    <row r="34" spans="1:6" x14ac:dyDescent="0.25">
      <c r="A34" s="236" t="s">
        <v>720</v>
      </c>
      <c r="B34" s="236"/>
      <c r="C34" s="18" t="s">
        <v>721</v>
      </c>
      <c r="D34" s="19">
        <v>13941</v>
      </c>
      <c r="E34" s="19">
        <v>11655</v>
      </c>
      <c r="F34" s="19">
        <v>11655</v>
      </c>
    </row>
    <row r="35" spans="1:6" x14ac:dyDescent="0.25">
      <c r="A35" s="235" t="s">
        <v>722</v>
      </c>
      <c r="B35" s="237"/>
      <c r="C35" s="16" t="s">
        <v>723</v>
      </c>
      <c r="D35" s="17">
        <f>D36</f>
        <v>300</v>
      </c>
      <c r="E35" s="17">
        <f>E36</f>
        <v>300</v>
      </c>
      <c r="F35" s="17">
        <f>F36</f>
        <v>200</v>
      </c>
    </row>
    <row r="36" spans="1:6" ht="31.5" x14ac:dyDescent="0.25">
      <c r="A36" s="236" t="s">
        <v>724</v>
      </c>
      <c r="B36" s="238"/>
      <c r="C36" s="5" t="s">
        <v>725</v>
      </c>
      <c r="D36" s="19">
        <v>300</v>
      </c>
      <c r="E36" s="19">
        <v>300</v>
      </c>
      <c r="F36" s="19">
        <v>200</v>
      </c>
    </row>
    <row r="37" spans="1:6" s="13" customFormat="1" x14ac:dyDescent="0.25">
      <c r="A37" s="235" t="s">
        <v>726</v>
      </c>
      <c r="B37" s="235"/>
      <c r="C37" s="16" t="s">
        <v>727</v>
      </c>
      <c r="D37" s="17">
        <f>D38+D39</f>
        <v>3040</v>
      </c>
      <c r="E37" s="17">
        <f>E38+E39</f>
        <v>3040</v>
      </c>
      <c r="F37" s="17">
        <f>F38+F39</f>
        <v>3040</v>
      </c>
    </row>
    <row r="38" spans="1:6" x14ac:dyDescent="0.25">
      <c r="A38" s="236" t="s">
        <v>728</v>
      </c>
      <c r="B38" s="236"/>
      <c r="C38" s="18" t="s">
        <v>729</v>
      </c>
      <c r="D38" s="19">
        <v>40</v>
      </c>
      <c r="E38" s="19">
        <v>40</v>
      </c>
      <c r="F38" s="19">
        <v>40</v>
      </c>
    </row>
    <row r="39" spans="1:6" x14ac:dyDescent="0.25">
      <c r="A39" s="236" t="s">
        <v>730</v>
      </c>
      <c r="B39" s="236"/>
      <c r="C39" s="18" t="s">
        <v>731</v>
      </c>
      <c r="D39" s="19">
        <v>3000</v>
      </c>
      <c r="E39" s="19">
        <v>3000</v>
      </c>
      <c r="F39" s="19">
        <v>3000</v>
      </c>
    </row>
    <row r="40" spans="1:6" x14ac:dyDescent="0.25">
      <c r="A40" s="235" t="s">
        <v>732</v>
      </c>
      <c r="B40" s="235"/>
      <c r="C40" s="16" t="s">
        <v>733</v>
      </c>
      <c r="D40" s="17">
        <f>D41+D42+D43+D44</f>
        <v>18820</v>
      </c>
      <c r="E40" s="17">
        <f>E41+E42+E43+E44</f>
        <v>15070</v>
      </c>
      <c r="F40" s="17">
        <f>F41+F42+F43+F44</f>
        <v>12800</v>
      </c>
    </row>
    <row r="41" spans="1:6" ht="47.25" x14ac:dyDescent="0.25">
      <c r="A41" s="236" t="s">
        <v>734</v>
      </c>
      <c r="B41" s="236"/>
      <c r="C41" s="5" t="s">
        <v>735</v>
      </c>
      <c r="D41" s="19">
        <v>1730</v>
      </c>
      <c r="E41" s="19">
        <v>1570</v>
      </c>
      <c r="F41" s="19">
        <v>200</v>
      </c>
    </row>
    <row r="42" spans="1:6" ht="31.5" x14ac:dyDescent="0.25">
      <c r="A42" s="236" t="s">
        <v>736</v>
      </c>
      <c r="B42" s="236"/>
      <c r="C42" s="5" t="s">
        <v>737</v>
      </c>
      <c r="D42" s="19">
        <v>12000</v>
      </c>
      <c r="E42" s="19">
        <v>10000</v>
      </c>
      <c r="F42" s="19">
        <v>10000</v>
      </c>
    </row>
    <row r="43" spans="1:6" ht="31.5" x14ac:dyDescent="0.25">
      <c r="A43" s="233" t="s">
        <v>738</v>
      </c>
      <c r="B43" s="233"/>
      <c r="C43" s="5" t="s">
        <v>739</v>
      </c>
      <c r="D43" s="19">
        <v>1090</v>
      </c>
      <c r="E43" s="19">
        <v>1500</v>
      </c>
      <c r="F43" s="19">
        <v>1600</v>
      </c>
    </row>
    <row r="44" spans="1:6" ht="47.25" x14ac:dyDescent="0.25">
      <c r="A44" s="236" t="s">
        <v>740</v>
      </c>
      <c r="B44" s="236"/>
      <c r="C44" s="8" t="s">
        <v>741</v>
      </c>
      <c r="D44" s="19">
        <v>4000</v>
      </c>
      <c r="E44" s="19">
        <v>2000</v>
      </c>
      <c r="F44" s="19">
        <v>1000</v>
      </c>
    </row>
    <row r="45" spans="1:6" x14ac:dyDescent="0.25">
      <c r="A45" s="235" t="s">
        <v>742</v>
      </c>
      <c r="B45" s="235"/>
      <c r="C45" s="16" t="s">
        <v>743</v>
      </c>
      <c r="D45" s="17">
        <v>14000</v>
      </c>
      <c r="E45" s="17">
        <v>14000</v>
      </c>
      <c r="F45" s="17">
        <v>14000</v>
      </c>
    </row>
    <row r="46" spans="1:6" x14ac:dyDescent="0.25">
      <c r="A46" s="235" t="s">
        <v>744</v>
      </c>
      <c r="B46" s="235"/>
      <c r="C46" s="16" t="s">
        <v>745</v>
      </c>
      <c r="D46" s="17">
        <f>D47+D48+D49</f>
        <v>11203.2</v>
      </c>
      <c r="E46" s="17">
        <f>E47</f>
        <v>3045</v>
      </c>
      <c r="F46" s="17">
        <f>F47+F48+F49</f>
        <v>3045</v>
      </c>
    </row>
    <row r="47" spans="1:6" x14ac:dyDescent="0.25">
      <c r="A47" s="236" t="s">
        <v>746</v>
      </c>
      <c r="B47" s="236"/>
      <c r="C47" s="18" t="s">
        <v>747</v>
      </c>
      <c r="D47" s="19">
        <v>10045</v>
      </c>
      <c r="E47" s="19">
        <v>3045</v>
      </c>
      <c r="F47" s="19">
        <v>3045</v>
      </c>
    </row>
    <row r="48" spans="1:6" ht="15.75" customHeight="1" x14ac:dyDescent="0.25">
      <c r="A48" s="236" t="s">
        <v>748</v>
      </c>
      <c r="B48" s="236"/>
      <c r="C48" s="18" t="s">
        <v>749</v>
      </c>
      <c r="D48" s="19"/>
      <c r="E48" s="19"/>
      <c r="F48" s="19"/>
    </row>
    <row r="49" spans="1:6" x14ac:dyDescent="0.25">
      <c r="A49" s="236" t="s">
        <v>750</v>
      </c>
      <c r="B49" s="236"/>
      <c r="C49" s="18" t="s">
        <v>751</v>
      </c>
      <c r="D49" s="19">
        <v>1158.2</v>
      </c>
      <c r="E49" s="19">
        <v>0</v>
      </c>
      <c r="F49" s="19">
        <v>0</v>
      </c>
    </row>
    <row r="50" spans="1:6" x14ac:dyDescent="0.25">
      <c r="A50" s="235" t="s">
        <v>752</v>
      </c>
      <c r="B50" s="235"/>
      <c r="C50" s="16" t="s">
        <v>753</v>
      </c>
      <c r="D50" s="17">
        <f>D51+D56</f>
        <v>2323955.4</v>
      </c>
      <c r="E50" s="17">
        <f t="shared" ref="E50:F50" si="1">E51+E56</f>
        <v>1954610.0999999999</v>
      </c>
      <c r="F50" s="17">
        <f t="shared" si="1"/>
        <v>1948258.8</v>
      </c>
    </row>
    <row r="51" spans="1:6" ht="31.5" x14ac:dyDescent="0.25">
      <c r="A51" s="235" t="s">
        <v>754</v>
      </c>
      <c r="B51" s="235"/>
      <c r="C51" s="16" t="s">
        <v>755</v>
      </c>
      <c r="D51" s="17">
        <f>D52+D53+D54+D55</f>
        <v>2298955.4</v>
      </c>
      <c r="E51" s="17">
        <f t="shared" ref="E51:F51" si="2">E52+E53+E54+E55</f>
        <v>1944610.0999999999</v>
      </c>
      <c r="F51" s="17">
        <f t="shared" si="2"/>
        <v>1938258.8</v>
      </c>
    </row>
    <row r="52" spans="1:6" x14ac:dyDescent="0.25">
      <c r="A52" s="236" t="s">
        <v>756</v>
      </c>
      <c r="B52" s="236"/>
      <c r="C52" s="18" t="s">
        <v>757</v>
      </c>
      <c r="D52" s="19">
        <v>174557</v>
      </c>
      <c r="E52" s="19">
        <v>103824.1</v>
      </c>
      <c r="F52" s="19">
        <v>87735.2</v>
      </c>
    </row>
    <row r="53" spans="1:6" x14ac:dyDescent="0.25">
      <c r="A53" s="236" t="s">
        <v>758</v>
      </c>
      <c r="B53" s="236"/>
      <c r="C53" s="18" t="s">
        <v>759</v>
      </c>
      <c r="D53" s="19">
        <v>495685.3</v>
      </c>
      <c r="E53" s="19">
        <v>187410.3</v>
      </c>
      <c r="F53" s="19">
        <v>176081.2</v>
      </c>
    </row>
    <row r="54" spans="1:6" x14ac:dyDescent="0.25">
      <c r="A54" s="236" t="s">
        <v>760</v>
      </c>
      <c r="B54" s="236"/>
      <c r="C54" s="18" t="s">
        <v>761</v>
      </c>
      <c r="D54" s="19">
        <v>1460598</v>
      </c>
      <c r="E54" s="19">
        <v>1485619</v>
      </c>
      <c r="F54" s="19">
        <v>1525638.6</v>
      </c>
    </row>
    <row r="55" spans="1:6" x14ac:dyDescent="0.25">
      <c r="A55" s="236" t="s">
        <v>762</v>
      </c>
      <c r="B55" s="236"/>
      <c r="C55" s="18" t="s">
        <v>763</v>
      </c>
      <c r="D55" s="19">
        <v>168115.1</v>
      </c>
      <c r="E55" s="19">
        <v>167756.70000000001</v>
      </c>
      <c r="F55" s="19">
        <v>148803.79999999999</v>
      </c>
    </row>
    <row r="56" spans="1:6" x14ac:dyDescent="0.25">
      <c r="A56" s="232" t="s">
        <v>764</v>
      </c>
      <c r="B56" s="233"/>
      <c r="C56" s="16" t="s">
        <v>765</v>
      </c>
      <c r="D56" s="17">
        <f>D57</f>
        <v>25000</v>
      </c>
      <c r="E56" s="17">
        <f t="shared" ref="E56:F56" si="3">E57</f>
        <v>10000</v>
      </c>
      <c r="F56" s="17">
        <f t="shared" si="3"/>
        <v>10000</v>
      </c>
    </row>
    <row r="57" spans="1:6" x14ac:dyDescent="0.25">
      <c r="A57" s="233" t="s">
        <v>766</v>
      </c>
      <c r="B57" s="233"/>
      <c r="C57" s="18" t="s">
        <v>767</v>
      </c>
      <c r="D57" s="19">
        <v>25000</v>
      </c>
      <c r="E57" s="19">
        <v>10000</v>
      </c>
      <c r="F57" s="19">
        <v>10000</v>
      </c>
    </row>
    <row r="58" spans="1:6" ht="28.5" customHeight="1" x14ac:dyDescent="0.25">
      <c r="A58" s="234"/>
      <c r="B58" s="234"/>
      <c r="C58" s="16" t="s">
        <v>768</v>
      </c>
      <c r="D58" s="17">
        <f>D11+D50</f>
        <v>4194023.5999999996</v>
      </c>
      <c r="E58" s="17">
        <f>E11+E50</f>
        <v>3902180.0999999996</v>
      </c>
      <c r="F58" s="17">
        <f>F11+F50</f>
        <v>3959231.8</v>
      </c>
    </row>
    <row r="59" spans="1:6" hidden="1" x14ac:dyDescent="0.2"/>
    <row r="60" spans="1:6" hidden="1" x14ac:dyDescent="0.2">
      <c r="C60" s="124" t="s">
        <v>850</v>
      </c>
      <c r="D60" s="125">
        <f>D11+D52</f>
        <v>2044625.2</v>
      </c>
      <c r="E60" s="125">
        <f t="shared" ref="E60:F60" si="4">E11+E52</f>
        <v>2051394.1</v>
      </c>
      <c r="F60" s="128">
        <f t="shared" si="4"/>
        <v>2098708.2000000002</v>
      </c>
    </row>
    <row r="61" spans="1:6" hidden="1" x14ac:dyDescent="0.2">
      <c r="C61" s="122" t="s">
        <v>853</v>
      </c>
      <c r="D61" s="126">
        <v>25000</v>
      </c>
      <c r="E61" s="126">
        <f>E62-E60</f>
        <v>10000.000000000466</v>
      </c>
      <c r="F61" s="129">
        <f>F62-F60</f>
        <v>10000</v>
      </c>
    </row>
    <row r="62" spans="1:6" hidden="1" x14ac:dyDescent="0.2">
      <c r="C62" s="21" t="s">
        <v>849</v>
      </c>
      <c r="D62" s="120">
        <v>2218453.1</v>
      </c>
      <c r="E62" s="120">
        <v>2061394.1000000006</v>
      </c>
      <c r="F62" s="130">
        <v>2108708.2000000002</v>
      </c>
    </row>
    <row r="63" spans="1:6" hidden="1" x14ac:dyDescent="0.2">
      <c r="C63" s="122" t="s">
        <v>854</v>
      </c>
      <c r="D63" s="127">
        <f>D62-D60-D61</f>
        <v>148827.90000000014</v>
      </c>
      <c r="E63" s="127">
        <f>E62-E60-E61</f>
        <v>0</v>
      </c>
      <c r="F63" s="129">
        <f>F62-F60-F61</f>
        <v>0</v>
      </c>
    </row>
    <row r="64" spans="1:6" hidden="1" x14ac:dyDescent="0.2">
      <c r="C64" s="21" t="s">
        <v>851</v>
      </c>
      <c r="D64" s="121">
        <f>D63/D60</f>
        <v>7.278981986527415E-2</v>
      </c>
    </row>
    <row r="65" spans="3:4" hidden="1" x14ac:dyDescent="0.2">
      <c r="C65" s="122" t="s">
        <v>852</v>
      </c>
      <c r="D65" s="123">
        <f>D63/(D60+D61)</f>
        <v>7.1910556558743163E-2</v>
      </c>
    </row>
    <row r="66" spans="3:4" hidden="1" x14ac:dyDescent="0.2"/>
  </sheetData>
  <mergeCells count="51">
    <mergeCell ref="A13:B13"/>
    <mergeCell ref="A6:F6"/>
    <mergeCell ref="A9:B9"/>
    <mergeCell ref="A10:B10"/>
    <mergeCell ref="A11:B11"/>
    <mergeCell ref="A12:B12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56:B56"/>
    <mergeCell ref="A57:B57"/>
    <mergeCell ref="A58:B58"/>
    <mergeCell ref="A50:B50"/>
    <mergeCell ref="A51:B51"/>
    <mergeCell ref="A52:B52"/>
    <mergeCell ref="A53:B53"/>
    <mergeCell ref="A54:B54"/>
    <mergeCell ref="A55:B5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0"/>
  <sheetViews>
    <sheetView tabSelected="1" topLeftCell="A73" zoomScaleNormal="100" workbookViewId="0">
      <selection activeCell="C78" sqref="C78"/>
    </sheetView>
  </sheetViews>
  <sheetFormatPr defaultRowHeight="15.75" outlineLevelRow="7" x14ac:dyDescent="0.2"/>
  <cols>
    <col min="1" max="1" width="15.7109375" style="92" customWidth="1"/>
    <col min="2" max="2" width="9.85546875" style="92" customWidth="1"/>
    <col min="3" max="3" width="81.42578125" style="200" customWidth="1"/>
    <col min="4" max="4" width="16.42578125" style="92" customWidth="1"/>
    <col min="5" max="5" width="15.7109375" style="92" customWidth="1"/>
    <col min="6" max="6" width="15.28515625" style="92" customWidth="1"/>
    <col min="7" max="7" width="6.28515625" style="92" bestFit="1" customWidth="1"/>
    <col min="8" max="16384" width="9.140625" style="92"/>
  </cols>
  <sheetData>
    <row r="1" spans="1:6" x14ac:dyDescent="0.2">
      <c r="A1" s="242"/>
      <c r="B1" s="242"/>
      <c r="D1" s="138" t="s">
        <v>782</v>
      </c>
    </row>
    <row r="2" spans="1:6" x14ac:dyDescent="0.2">
      <c r="D2" s="140" t="s">
        <v>783</v>
      </c>
    </row>
    <row r="3" spans="1:6" x14ac:dyDescent="0.2">
      <c r="A3" s="201"/>
      <c r="B3" s="201"/>
      <c r="C3" s="202"/>
      <c r="D3" s="92" t="s">
        <v>784</v>
      </c>
    </row>
    <row r="4" spans="1:6" x14ac:dyDescent="0.2">
      <c r="A4" s="201"/>
      <c r="B4" s="201"/>
      <c r="C4" s="203"/>
      <c r="D4" s="92" t="s">
        <v>667</v>
      </c>
    </row>
    <row r="5" spans="1:6" x14ac:dyDescent="0.2">
      <c r="A5" s="201"/>
      <c r="B5" s="201"/>
      <c r="C5" s="203"/>
      <c r="D5" s="201"/>
    </row>
    <row r="6" spans="1:6" ht="43.5" customHeight="1" x14ac:dyDescent="0.2">
      <c r="A6" s="243" t="s">
        <v>646</v>
      </c>
      <c r="B6" s="243"/>
      <c r="C6" s="243"/>
      <c r="D6" s="243"/>
      <c r="E6" s="243"/>
      <c r="F6" s="243"/>
    </row>
    <row r="7" spans="1:6" ht="15.75" customHeight="1" x14ac:dyDescent="0.2">
      <c r="A7" s="244"/>
      <c r="B7" s="244"/>
      <c r="C7" s="244"/>
      <c r="D7" s="244"/>
      <c r="E7" s="244"/>
      <c r="F7" s="244"/>
    </row>
    <row r="8" spans="1:6" ht="17.25" customHeight="1" x14ac:dyDescent="0.2">
      <c r="A8" s="220"/>
      <c r="B8" s="220"/>
      <c r="C8" s="220"/>
      <c r="D8" s="220"/>
      <c r="F8" s="92" t="s">
        <v>632</v>
      </c>
    </row>
    <row r="9" spans="1:6" s="222" customFormat="1" ht="54" customHeight="1" x14ac:dyDescent="0.2">
      <c r="A9" s="221" t="s">
        <v>385</v>
      </c>
      <c r="B9" s="221" t="s">
        <v>386</v>
      </c>
      <c r="C9" s="228" t="s">
        <v>353</v>
      </c>
      <c r="D9" s="150" t="s">
        <v>647</v>
      </c>
      <c r="E9" s="150" t="s">
        <v>648</v>
      </c>
      <c r="F9" s="150" t="s">
        <v>649</v>
      </c>
    </row>
    <row r="10" spans="1:6" s="222" customFormat="1" ht="19.5" customHeight="1" x14ac:dyDescent="0.2">
      <c r="A10" s="223" t="s">
        <v>354</v>
      </c>
      <c r="B10" s="223" t="s">
        <v>355</v>
      </c>
      <c r="C10" s="228">
        <v>3</v>
      </c>
      <c r="D10" s="223" t="s">
        <v>356</v>
      </c>
      <c r="E10" s="223" t="s">
        <v>633</v>
      </c>
      <c r="F10" s="223" t="s">
        <v>357</v>
      </c>
    </row>
    <row r="11" spans="1:6" ht="31.5" outlineLevel="2" x14ac:dyDescent="0.2">
      <c r="A11" s="164" t="s">
        <v>190</v>
      </c>
      <c r="B11" s="164"/>
      <c r="C11" s="204" t="s">
        <v>191</v>
      </c>
      <c r="D11" s="193">
        <f>D12+D40</f>
        <v>2125954.2000000002</v>
      </c>
      <c r="E11" s="193">
        <f>E12+E40</f>
        <v>2052332.5000000002</v>
      </c>
      <c r="F11" s="193">
        <f>F12+F40</f>
        <v>2039731.8</v>
      </c>
    </row>
    <row r="12" spans="1:6" ht="31.5" outlineLevel="3" x14ac:dyDescent="0.2">
      <c r="A12" s="164" t="s">
        <v>192</v>
      </c>
      <c r="B12" s="164"/>
      <c r="C12" s="204" t="s">
        <v>193</v>
      </c>
      <c r="D12" s="193">
        <f>D13+D26+D35</f>
        <v>87701.799999999988</v>
      </c>
      <c r="E12" s="193">
        <f t="shared" ref="E12:F12" si="0">E13+E26+E35</f>
        <v>6879.7</v>
      </c>
      <c r="F12" s="193">
        <f t="shared" si="0"/>
        <v>8879.7000000000007</v>
      </c>
    </row>
    <row r="13" spans="1:6" ht="47.25" outlineLevel="4" x14ac:dyDescent="0.2">
      <c r="A13" s="164" t="s">
        <v>194</v>
      </c>
      <c r="B13" s="164"/>
      <c r="C13" s="204" t="s">
        <v>195</v>
      </c>
      <c r="D13" s="193">
        <f>D14+D24+D22+D18+D20+D16</f>
        <v>63722.1</v>
      </c>
      <c r="E13" s="193">
        <f t="shared" ref="E13:F13" si="1">E14+E24+E22+E18+E20+E16</f>
        <v>6300</v>
      </c>
      <c r="F13" s="193">
        <f t="shared" si="1"/>
        <v>8300</v>
      </c>
    </row>
    <row r="14" spans="1:6" outlineLevel="5" x14ac:dyDescent="0.2">
      <c r="A14" s="164" t="s">
        <v>366</v>
      </c>
      <c r="B14" s="164"/>
      <c r="C14" s="204" t="s">
        <v>364</v>
      </c>
      <c r="D14" s="193">
        <f>D15</f>
        <v>100</v>
      </c>
      <c r="E14" s="193">
        <f t="shared" ref="E14:F14" si="2">E15</f>
        <v>100</v>
      </c>
      <c r="F14" s="193">
        <f t="shared" si="2"/>
        <v>100</v>
      </c>
    </row>
    <row r="15" spans="1:6" ht="31.5" outlineLevel="7" x14ac:dyDescent="0.2">
      <c r="A15" s="167" t="s">
        <v>366</v>
      </c>
      <c r="B15" s="167" t="s">
        <v>52</v>
      </c>
      <c r="C15" s="205" t="s">
        <v>365</v>
      </c>
      <c r="D15" s="109">
        <v>100</v>
      </c>
      <c r="E15" s="156">
        <v>100</v>
      </c>
      <c r="F15" s="156">
        <v>100</v>
      </c>
    </row>
    <row r="16" spans="1:6" outlineLevel="7" x14ac:dyDescent="0.2">
      <c r="A16" s="164" t="s">
        <v>554</v>
      </c>
      <c r="B16" s="164"/>
      <c r="C16" s="206" t="s">
        <v>555</v>
      </c>
      <c r="D16" s="152">
        <f>D17</f>
        <v>200</v>
      </c>
      <c r="E16" s="152">
        <f t="shared" ref="E16:F16" si="3">E17</f>
        <v>200</v>
      </c>
      <c r="F16" s="152">
        <f t="shared" si="3"/>
        <v>200</v>
      </c>
    </row>
    <row r="17" spans="1:6" ht="31.5" outlineLevel="7" x14ac:dyDescent="0.2">
      <c r="A17" s="167" t="s">
        <v>554</v>
      </c>
      <c r="B17" s="167" t="s">
        <v>52</v>
      </c>
      <c r="C17" s="205" t="s">
        <v>365</v>
      </c>
      <c r="D17" s="109">
        <v>200</v>
      </c>
      <c r="E17" s="109">
        <v>200</v>
      </c>
      <c r="F17" s="109">
        <v>200</v>
      </c>
    </row>
    <row r="18" spans="1:6" s="222" customFormat="1" ht="47.25" outlineLevel="7" x14ac:dyDescent="0.2">
      <c r="A18" s="164" t="s">
        <v>526</v>
      </c>
      <c r="B18" s="164"/>
      <c r="C18" s="204" t="s">
        <v>507</v>
      </c>
      <c r="D18" s="152">
        <f>D19</f>
        <v>8000</v>
      </c>
      <c r="E18" s="152">
        <f t="shared" ref="E18:F18" si="4">E19</f>
        <v>3000</v>
      </c>
      <c r="F18" s="152">
        <f t="shared" si="4"/>
        <v>3000</v>
      </c>
    </row>
    <row r="19" spans="1:6" ht="31.5" outlineLevel="7" x14ac:dyDescent="0.2">
      <c r="A19" s="167" t="s">
        <v>526</v>
      </c>
      <c r="B19" s="167" t="s">
        <v>52</v>
      </c>
      <c r="C19" s="207" t="s">
        <v>53</v>
      </c>
      <c r="D19" s="109">
        <v>8000</v>
      </c>
      <c r="E19" s="156">
        <v>3000</v>
      </c>
      <c r="F19" s="156">
        <v>3000</v>
      </c>
    </row>
    <row r="20" spans="1:6" ht="31.5" outlineLevel="7" x14ac:dyDescent="0.2">
      <c r="A20" s="164" t="s">
        <v>508</v>
      </c>
      <c r="B20" s="164" t="s">
        <v>387</v>
      </c>
      <c r="C20" s="204" t="s">
        <v>634</v>
      </c>
      <c r="D20" s="152">
        <f>D21</f>
        <v>18000</v>
      </c>
      <c r="E20" s="152">
        <f t="shared" ref="E20:F20" si="5">E21</f>
        <v>3000</v>
      </c>
      <c r="F20" s="152">
        <f t="shared" si="5"/>
        <v>5000</v>
      </c>
    </row>
    <row r="21" spans="1:6" ht="31.5" outlineLevel="7" x14ac:dyDescent="0.2">
      <c r="A21" s="167" t="s">
        <v>508</v>
      </c>
      <c r="B21" s="167" t="s">
        <v>52</v>
      </c>
      <c r="C21" s="208" t="s">
        <v>365</v>
      </c>
      <c r="D21" s="109">
        <v>18000</v>
      </c>
      <c r="E21" s="156">
        <v>3000</v>
      </c>
      <c r="F21" s="156">
        <v>5000</v>
      </c>
    </row>
    <row r="22" spans="1:6" ht="31.5" outlineLevel="7" x14ac:dyDescent="0.2">
      <c r="A22" s="150" t="s">
        <v>534</v>
      </c>
      <c r="B22" s="150"/>
      <c r="C22" s="209" t="s">
        <v>539</v>
      </c>
      <c r="D22" s="152">
        <f>D23</f>
        <v>36372.1</v>
      </c>
      <c r="E22" s="152"/>
      <c r="F22" s="152"/>
    </row>
    <row r="23" spans="1:6" ht="31.5" outlineLevel="7" x14ac:dyDescent="0.2">
      <c r="A23" s="155" t="s">
        <v>534</v>
      </c>
      <c r="B23" s="155" t="s">
        <v>52</v>
      </c>
      <c r="C23" s="210" t="s">
        <v>53</v>
      </c>
      <c r="D23" s="109">
        <v>36372.1</v>
      </c>
      <c r="E23" s="156"/>
      <c r="F23" s="156"/>
    </row>
    <row r="24" spans="1:6" ht="31.5" outlineLevel="7" x14ac:dyDescent="0.2">
      <c r="A24" s="164" t="s">
        <v>607</v>
      </c>
      <c r="B24" s="164"/>
      <c r="C24" s="204" t="s">
        <v>608</v>
      </c>
      <c r="D24" s="193">
        <f>D25</f>
        <v>1050</v>
      </c>
      <c r="E24" s="193"/>
      <c r="F24" s="193"/>
    </row>
    <row r="25" spans="1:6" ht="31.5" outlineLevel="7" x14ac:dyDescent="0.2">
      <c r="A25" s="167" t="s">
        <v>607</v>
      </c>
      <c r="B25" s="167" t="s">
        <v>52</v>
      </c>
      <c r="C25" s="207" t="s">
        <v>53</v>
      </c>
      <c r="D25" s="109">
        <v>1050</v>
      </c>
      <c r="E25" s="109"/>
      <c r="F25" s="109"/>
    </row>
    <row r="26" spans="1:6" ht="30" customHeight="1" outlineLevel="7" x14ac:dyDescent="0.2">
      <c r="A26" s="164" t="s">
        <v>265</v>
      </c>
      <c r="B26" s="164"/>
      <c r="C26" s="204" t="s">
        <v>266</v>
      </c>
      <c r="D26" s="193">
        <f t="shared" ref="D26:F26" si="6">D27+D31+D33</f>
        <v>579.70000000000005</v>
      </c>
      <c r="E26" s="193">
        <f t="shared" si="6"/>
        <v>579.70000000000005</v>
      </c>
      <c r="F26" s="193">
        <f t="shared" si="6"/>
        <v>579.70000000000005</v>
      </c>
    </row>
    <row r="27" spans="1:6" ht="31.5" outlineLevel="7" x14ac:dyDescent="0.2">
      <c r="A27" s="164" t="s">
        <v>274</v>
      </c>
      <c r="B27" s="164"/>
      <c r="C27" s="204" t="s">
        <v>550</v>
      </c>
      <c r="D27" s="193">
        <f>D28+D29+D30</f>
        <v>407.4</v>
      </c>
      <c r="E27" s="193">
        <f t="shared" ref="E27:F27" si="7">E28+E29+E30</f>
        <v>407.4</v>
      </c>
      <c r="F27" s="193">
        <f t="shared" si="7"/>
        <v>407.4</v>
      </c>
    </row>
    <row r="28" spans="1:6" ht="31.5" outlineLevel="4" x14ac:dyDescent="0.2">
      <c r="A28" s="167" t="s">
        <v>274</v>
      </c>
      <c r="B28" s="167" t="s">
        <v>7</v>
      </c>
      <c r="C28" s="207" t="s">
        <v>8</v>
      </c>
      <c r="D28" s="109">
        <v>71.099999999999994</v>
      </c>
      <c r="E28" s="156">
        <v>71.099999999999994</v>
      </c>
      <c r="F28" s="156">
        <v>71.099999999999994</v>
      </c>
    </row>
    <row r="29" spans="1:6" outlineLevel="5" x14ac:dyDescent="0.2">
      <c r="A29" s="167" t="s">
        <v>274</v>
      </c>
      <c r="B29" s="167" t="s">
        <v>19</v>
      </c>
      <c r="C29" s="207" t="s">
        <v>20</v>
      </c>
      <c r="D29" s="109">
        <v>62.4</v>
      </c>
      <c r="E29" s="156">
        <v>62.4</v>
      </c>
      <c r="F29" s="156">
        <v>62.4</v>
      </c>
    </row>
    <row r="30" spans="1:6" ht="31.5" outlineLevel="7" x14ac:dyDescent="0.2">
      <c r="A30" s="167" t="s">
        <v>274</v>
      </c>
      <c r="B30" s="167" t="s">
        <v>52</v>
      </c>
      <c r="C30" s="207" t="s">
        <v>53</v>
      </c>
      <c r="D30" s="109">
        <v>273.89999999999998</v>
      </c>
      <c r="E30" s="156">
        <v>273.89999999999998</v>
      </c>
      <c r="F30" s="156">
        <v>273.89999999999998</v>
      </c>
    </row>
    <row r="31" spans="1:6" ht="31.5" outlineLevel="7" x14ac:dyDescent="0.2">
      <c r="A31" s="164" t="s">
        <v>275</v>
      </c>
      <c r="B31" s="164"/>
      <c r="C31" s="204" t="s">
        <v>276</v>
      </c>
      <c r="D31" s="193">
        <f>D32</f>
        <v>97.3</v>
      </c>
      <c r="E31" s="193">
        <f t="shared" ref="E31:F31" si="8">E32</f>
        <v>97.3</v>
      </c>
      <c r="F31" s="193">
        <f t="shared" si="8"/>
        <v>97.3</v>
      </c>
    </row>
    <row r="32" spans="1:6" ht="31.5" outlineLevel="7" x14ac:dyDescent="0.2">
      <c r="A32" s="167" t="s">
        <v>275</v>
      </c>
      <c r="B32" s="167" t="s">
        <v>52</v>
      </c>
      <c r="C32" s="207" t="s">
        <v>53</v>
      </c>
      <c r="D32" s="109">
        <v>97.3</v>
      </c>
      <c r="E32" s="109">
        <v>97.3</v>
      </c>
      <c r="F32" s="109">
        <v>97.3</v>
      </c>
    </row>
    <row r="33" spans="1:6" outlineLevel="5" x14ac:dyDescent="0.2">
      <c r="A33" s="164" t="s">
        <v>277</v>
      </c>
      <c r="B33" s="164"/>
      <c r="C33" s="204" t="s">
        <v>278</v>
      </c>
      <c r="D33" s="193">
        <f>D34</f>
        <v>75</v>
      </c>
      <c r="E33" s="193">
        <f t="shared" ref="E33:F33" si="9">E34</f>
        <v>75</v>
      </c>
      <c r="F33" s="193">
        <f t="shared" si="9"/>
        <v>75</v>
      </c>
    </row>
    <row r="34" spans="1:6" outlineLevel="7" x14ac:dyDescent="0.2">
      <c r="A34" s="167" t="s">
        <v>277</v>
      </c>
      <c r="B34" s="167" t="s">
        <v>19</v>
      </c>
      <c r="C34" s="207" t="s">
        <v>20</v>
      </c>
      <c r="D34" s="109">
        <v>75</v>
      </c>
      <c r="E34" s="156">
        <v>75</v>
      </c>
      <c r="F34" s="156">
        <v>75</v>
      </c>
    </row>
    <row r="35" spans="1:6" ht="31.5" outlineLevel="7" x14ac:dyDescent="0.2">
      <c r="A35" s="150" t="s">
        <v>524</v>
      </c>
      <c r="B35" s="155"/>
      <c r="C35" s="209" t="s">
        <v>523</v>
      </c>
      <c r="D35" s="152">
        <f>D36+D38</f>
        <v>23400</v>
      </c>
      <c r="E35" s="152"/>
      <c r="F35" s="152"/>
    </row>
    <row r="36" spans="1:6" ht="31.5" outlineLevel="7" x14ac:dyDescent="0.2">
      <c r="A36" s="150" t="s">
        <v>525</v>
      </c>
      <c r="B36" s="150"/>
      <c r="C36" s="209" t="s">
        <v>541</v>
      </c>
      <c r="D36" s="152">
        <f>D37</f>
        <v>2340</v>
      </c>
      <c r="E36" s="152"/>
      <c r="F36" s="152"/>
    </row>
    <row r="37" spans="1:6" ht="31.5" outlineLevel="7" x14ac:dyDescent="0.2">
      <c r="A37" s="155" t="s">
        <v>525</v>
      </c>
      <c r="B37" s="155" t="s">
        <v>52</v>
      </c>
      <c r="C37" s="210" t="s">
        <v>53</v>
      </c>
      <c r="D37" s="109">
        <v>2340</v>
      </c>
      <c r="E37" s="156"/>
      <c r="F37" s="156"/>
    </row>
    <row r="38" spans="1:6" ht="31.5" outlineLevel="7" x14ac:dyDescent="0.2">
      <c r="A38" s="150" t="s">
        <v>525</v>
      </c>
      <c r="B38" s="150"/>
      <c r="C38" s="209" t="s">
        <v>604</v>
      </c>
      <c r="D38" s="152">
        <f>D39</f>
        <v>21060</v>
      </c>
      <c r="E38" s="152"/>
      <c r="F38" s="152"/>
    </row>
    <row r="39" spans="1:6" ht="31.5" outlineLevel="7" x14ac:dyDescent="0.2">
      <c r="A39" s="155" t="s">
        <v>525</v>
      </c>
      <c r="B39" s="155" t="s">
        <v>52</v>
      </c>
      <c r="C39" s="210" t="s">
        <v>53</v>
      </c>
      <c r="D39" s="109">
        <v>21060</v>
      </c>
      <c r="E39" s="156"/>
      <c r="F39" s="156"/>
    </row>
    <row r="40" spans="1:6" ht="31.5" outlineLevel="7" x14ac:dyDescent="0.2">
      <c r="A40" s="164" t="s">
        <v>256</v>
      </c>
      <c r="B40" s="164"/>
      <c r="C40" s="204" t="s">
        <v>257</v>
      </c>
      <c r="D40" s="193">
        <f>D41+D53+D81</f>
        <v>2038252.4000000001</v>
      </c>
      <c r="E40" s="193">
        <f>E41+E53+E81</f>
        <v>2045452.8000000003</v>
      </c>
      <c r="F40" s="193">
        <f>F41+F53+F81</f>
        <v>2030852.1</v>
      </c>
    </row>
    <row r="41" spans="1:6" ht="31.5" outlineLevel="7" x14ac:dyDescent="0.2">
      <c r="A41" s="164" t="s">
        <v>258</v>
      </c>
      <c r="B41" s="164"/>
      <c r="C41" s="204" t="s">
        <v>31</v>
      </c>
      <c r="D41" s="193">
        <f>D42+D45+D47+D49+D51</f>
        <v>413652.30000000005</v>
      </c>
      <c r="E41" s="193">
        <f t="shared" ref="E41:F41" si="10">E42+E45+E47+E49+E51</f>
        <v>414905.4</v>
      </c>
      <c r="F41" s="193">
        <f t="shared" si="10"/>
        <v>414911.80000000005</v>
      </c>
    </row>
    <row r="42" spans="1:6" outlineLevel="3" x14ac:dyDescent="0.2">
      <c r="A42" s="164" t="s">
        <v>279</v>
      </c>
      <c r="B42" s="164"/>
      <c r="C42" s="204" t="s">
        <v>33</v>
      </c>
      <c r="D42" s="193">
        <f>D43+D44</f>
        <v>13793.8</v>
      </c>
      <c r="E42" s="193">
        <f t="shared" ref="E42:F42" si="11">E43+E44</f>
        <v>13793.8</v>
      </c>
      <c r="F42" s="193">
        <f t="shared" si="11"/>
        <v>13793.8</v>
      </c>
    </row>
    <row r="43" spans="1:6" ht="47.25" outlineLevel="4" x14ac:dyDescent="0.2">
      <c r="A43" s="167" t="s">
        <v>279</v>
      </c>
      <c r="B43" s="167" t="s">
        <v>4</v>
      </c>
      <c r="C43" s="207" t="s">
        <v>5</v>
      </c>
      <c r="D43" s="109">
        <v>13708.9</v>
      </c>
      <c r="E43" s="156">
        <v>13708.9</v>
      </c>
      <c r="F43" s="156">
        <v>13708.9</v>
      </c>
    </row>
    <row r="44" spans="1:6" ht="31.5" outlineLevel="5" x14ac:dyDescent="0.2">
      <c r="A44" s="167" t="s">
        <v>279</v>
      </c>
      <c r="B44" s="167" t="s">
        <v>7</v>
      </c>
      <c r="C44" s="207" t="s">
        <v>8</v>
      </c>
      <c r="D44" s="109">
        <v>84.9</v>
      </c>
      <c r="E44" s="156">
        <v>84.9</v>
      </c>
      <c r="F44" s="156">
        <v>84.9</v>
      </c>
    </row>
    <row r="45" spans="1:6" ht="31.5" outlineLevel="7" x14ac:dyDescent="0.2">
      <c r="A45" s="164" t="s">
        <v>259</v>
      </c>
      <c r="B45" s="164"/>
      <c r="C45" s="204" t="s">
        <v>260</v>
      </c>
      <c r="D45" s="193">
        <f>D46</f>
        <v>147552.1</v>
      </c>
      <c r="E45" s="193">
        <f t="shared" ref="E45:F45" si="12">E46</f>
        <v>147552.1</v>
      </c>
      <c r="F45" s="193">
        <f t="shared" si="12"/>
        <v>147552.1</v>
      </c>
    </row>
    <row r="46" spans="1:6" ht="31.5" outlineLevel="7" x14ac:dyDescent="0.2">
      <c r="A46" s="167" t="s">
        <v>259</v>
      </c>
      <c r="B46" s="167" t="s">
        <v>52</v>
      </c>
      <c r="C46" s="207" t="s">
        <v>53</v>
      </c>
      <c r="D46" s="109">
        <v>147552.1</v>
      </c>
      <c r="E46" s="156">
        <v>147552.1</v>
      </c>
      <c r="F46" s="156">
        <v>147552.1</v>
      </c>
    </row>
    <row r="47" spans="1:6" outlineLevel="5" x14ac:dyDescent="0.2">
      <c r="A47" s="164" t="s">
        <v>267</v>
      </c>
      <c r="B47" s="164"/>
      <c r="C47" s="204" t="s">
        <v>268</v>
      </c>
      <c r="D47" s="193">
        <f>D48</f>
        <v>125613.5</v>
      </c>
      <c r="E47" s="193">
        <f t="shared" ref="E47:F47" si="13">E48</f>
        <v>126866.6</v>
      </c>
      <c r="F47" s="193">
        <f t="shared" si="13"/>
        <v>126873</v>
      </c>
    </row>
    <row r="48" spans="1:6" ht="31.5" outlineLevel="7" x14ac:dyDescent="0.2">
      <c r="A48" s="167" t="s">
        <v>267</v>
      </c>
      <c r="B48" s="167" t="s">
        <v>52</v>
      </c>
      <c r="C48" s="207" t="s">
        <v>53</v>
      </c>
      <c r="D48" s="109">
        <v>125613.5</v>
      </c>
      <c r="E48" s="156">
        <v>126866.6</v>
      </c>
      <c r="F48" s="156">
        <v>126873</v>
      </c>
    </row>
    <row r="49" spans="1:6" outlineLevel="5" x14ac:dyDescent="0.2">
      <c r="A49" s="164" t="s">
        <v>270</v>
      </c>
      <c r="B49" s="164"/>
      <c r="C49" s="204" t="s">
        <v>271</v>
      </c>
      <c r="D49" s="193">
        <f>D50</f>
        <v>113049.5</v>
      </c>
      <c r="E49" s="193">
        <f t="shared" ref="E49:F49" si="14">E50</f>
        <v>113049.5</v>
      </c>
      <c r="F49" s="193">
        <f t="shared" si="14"/>
        <v>113049.5</v>
      </c>
    </row>
    <row r="50" spans="1:6" ht="31.5" outlineLevel="7" x14ac:dyDescent="0.2">
      <c r="A50" s="167" t="s">
        <v>270</v>
      </c>
      <c r="B50" s="167" t="s">
        <v>52</v>
      </c>
      <c r="C50" s="207" t="s">
        <v>53</v>
      </c>
      <c r="D50" s="109">
        <v>113049.5</v>
      </c>
      <c r="E50" s="156">
        <v>113049.5</v>
      </c>
      <c r="F50" s="156">
        <v>113049.5</v>
      </c>
    </row>
    <row r="51" spans="1:6" outlineLevel="5" x14ac:dyDescent="0.2">
      <c r="A51" s="150" t="s">
        <v>280</v>
      </c>
      <c r="B51" s="150"/>
      <c r="C51" s="209" t="s">
        <v>197</v>
      </c>
      <c r="D51" s="152">
        <f>D52</f>
        <v>13643.4</v>
      </c>
      <c r="E51" s="152">
        <f t="shared" ref="E51:F51" si="15">E52</f>
        <v>13643.4</v>
      </c>
      <c r="F51" s="152">
        <f t="shared" si="15"/>
        <v>13643.4</v>
      </c>
    </row>
    <row r="52" spans="1:6" ht="31.5" outlineLevel="7" x14ac:dyDescent="0.2">
      <c r="A52" s="155" t="s">
        <v>280</v>
      </c>
      <c r="B52" s="155" t="s">
        <v>52</v>
      </c>
      <c r="C52" s="210" t="s">
        <v>53</v>
      </c>
      <c r="D52" s="109">
        <v>13643.4</v>
      </c>
      <c r="E52" s="156">
        <v>13643.4</v>
      </c>
      <c r="F52" s="156">
        <v>13643.4</v>
      </c>
    </row>
    <row r="53" spans="1:6" ht="31.5" outlineLevel="7" x14ac:dyDescent="0.2">
      <c r="A53" s="164" t="s">
        <v>261</v>
      </c>
      <c r="B53" s="164"/>
      <c r="C53" s="204" t="s">
        <v>262</v>
      </c>
      <c r="D53" s="193">
        <f>D54+D56+D60+D64+D70+D73+D75+D79+D58+D77</f>
        <v>1622981.8</v>
      </c>
      <c r="E53" s="193">
        <f t="shared" ref="E53:F53" si="16">E54+E56+E60+E64+E70+E73+E75+E79+E58+E77</f>
        <v>1628590.8</v>
      </c>
      <c r="F53" s="193">
        <f t="shared" si="16"/>
        <v>1613983.7</v>
      </c>
    </row>
    <row r="54" spans="1:6" ht="47.25" outlineLevel="4" x14ac:dyDescent="0.2">
      <c r="A54" s="164" t="s">
        <v>263</v>
      </c>
      <c r="B54" s="164"/>
      <c r="C54" s="204" t="s">
        <v>264</v>
      </c>
      <c r="D54" s="193">
        <f>D55</f>
        <v>21097.4</v>
      </c>
      <c r="E54" s="193">
        <f t="shared" ref="E54:F54" si="17">E55</f>
        <v>21097.4</v>
      </c>
      <c r="F54" s="193">
        <f t="shared" si="17"/>
        <v>21097.4</v>
      </c>
    </row>
    <row r="55" spans="1:6" ht="31.5" outlineLevel="4" x14ac:dyDescent="0.2">
      <c r="A55" s="167" t="s">
        <v>263</v>
      </c>
      <c r="B55" s="167" t="s">
        <v>52</v>
      </c>
      <c r="C55" s="207" t="s">
        <v>53</v>
      </c>
      <c r="D55" s="109">
        <f>6287.7+14809.7</f>
        <v>21097.4</v>
      </c>
      <c r="E55" s="156">
        <f>6287.7+14809.7</f>
        <v>21097.4</v>
      </c>
      <c r="F55" s="156">
        <f>6287.7+14809.7</f>
        <v>21097.4</v>
      </c>
    </row>
    <row r="56" spans="1:6" outlineLevel="5" x14ac:dyDescent="0.2">
      <c r="A56" s="164" t="s">
        <v>272</v>
      </c>
      <c r="B56" s="164"/>
      <c r="C56" s="204" t="s">
        <v>273</v>
      </c>
      <c r="D56" s="193">
        <f>D57</f>
        <v>4455</v>
      </c>
      <c r="E56" s="193">
        <f t="shared" ref="E56:F56" si="18">E57</f>
        <v>4455</v>
      </c>
      <c r="F56" s="193">
        <f t="shared" si="18"/>
        <v>4455</v>
      </c>
    </row>
    <row r="57" spans="1:6" ht="31.5" outlineLevel="7" x14ac:dyDescent="0.2">
      <c r="A57" s="167" t="s">
        <v>272</v>
      </c>
      <c r="B57" s="167" t="s">
        <v>52</v>
      </c>
      <c r="C57" s="207" t="s">
        <v>53</v>
      </c>
      <c r="D57" s="109">
        <v>4455</v>
      </c>
      <c r="E57" s="156">
        <v>4455</v>
      </c>
      <c r="F57" s="156">
        <v>4455</v>
      </c>
    </row>
    <row r="58" spans="1:6" ht="31.5" outlineLevel="7" x14ac:dyDescent="0.2">
      <c r="A58" s="164" t="s">
        <v>556</v>
      </c>
      <c r="B58" s="164"/>
      <c r="C58" s="204" t="s">
        <v>557</v>
      </c>
      <c r="D58" s="193">
        <f>D59</f>
        <v>100</v>
      </c>
      <c r="E58" s="193"/>
      <c r="F58" s="193"/>
    </row>
    <row r="59" spans="1:6" ht="31.5" outlineLevel="7" x14ac:dyDescent="0.2">
      <c r="A59" s="167" t="s">
        <v>556</v>
      </c>
      <c r="B59" s="167" t="s">
        <v>52</v>
      </c>
      <c r="C59" s="207" t="s">
        <v>53</v>
      </c>
      <c r="D59" s="109">
        <v>100</v>
      </c>
      <c r="E59" s="109"/>
      <c r="F59" s="109"/>
    </row>
    <row r="60" spans="1:6" outlineLevel="5" x14ac:dyDescent="0.2">
      <c r="A60" s="164" t="s">
        <v>620</v>
      </c>
      <c r="B60" s="164"/>
      <c r="C60" s="209" t="s">
        <v>621</v>
      </c>
      <c r="D60" s="152">
        <f>D61+D62+D63</f>
        <v>26692.6</v>
      </c>
      <c r="E60" s="152">
        <f t="shared" ref="E60:F60" si="19">E61+E62+E63</f>
        <v>26692.6</v>
      </c>
      <c r="F60" s="152">
        <f t="shared" si="19"/>
        <v>26692.6</v>
      </c>
    </row>
    <row r="61" spans="1:6" outlineLevel="5" x14ac:dyDescent="0.2">
      <c r="A61" s="167" t="s">
        <v>620</v>
      </c>
      <c r="B61" s="167" t="s">
        <v>19</v>
      </c>
      <c r="C61" s="210" t="s">
        <v>20</v>
      </c>
      <c r="D61" s="109">
        <v>210.7</v>
      </c>
      <c r="E61" s="109">
        <v>210.7</v>
      </c>
      <c r="F61" s="109">
        <v>210.7</v>
      </c>
    </row>
    <row r="62" spans="1:6" ht="31.5" outlineLevel="7" x14ac:dyDescent="0.2">
      <c r="A62" s="167" t="s">
        <v>620</v>
      </c>
      <c r="B62" s="167" t="s">
        <v>52</v>
      </c>
      <c r="C62" s="210" t="s">
        <v>53</v>
      </c>
      <c r="D62" s="109">
        <v>7903.1</v>
      </c>
      <c r="E62" s="109">
        <v>7903.1</v>
      </c>
      <c r="F62" s="109">
        <v>7903.1</v>
      </c>
    </row>
    <row r="63" spans="1:6" outlineLevel="7" x14ac:dyDescent="0.2">
      <c r="A63" s="167" t="s">
        <v>620</v>
      </c>
      <c r="B63" s="167" t="s">
        <v>15</v>
      </c>
      <c r="C63" s="210" t="s">
        <v>16</v>
      </c>
      <c r="D63" s="109">
        <v>18578.8</v>
      </c>
      <c r="E63" s="109">
        <v>18578.8</v>
      </c>
      <c r="F63" s="109">
        <v>18578.8</v>
      </c>
    </row>
    <row r="64" spans="1:6" ht="31.5" outlineLevel="7" x14ac:dyDescent="0.2">
      <c r="A64" s="164" t="s">
        <v>609</v>
      </c>
      <c r="B64" s="164"/>
      <c r="C64" s="204" t="s">
        <v>610</v>
      </c>
      <c r="D64" s="193">
        <f>D65+D66+D67+D68+D69</f>
        <v>1408551.5</v>
      </c>
      <c r="E64" s="193">
        <f t="shared" ref="E64:F64" si="20">E65+E66+E67+E68+E69</f>
        <v>1414183.9</v>
      </c>
      <c r="F64" s="193">
        <f t="shared" si="20"/>
        <v>1401983.8</v>
      </c>
    </row>
    <row r="65" spans="1:6" ht="47.25" outlineLevel="7" x14ac:dyDescent="0.2">
      <c r="A65" s="167" t="s">
        <v>609</v>
      </c>
      <c r="B65" s="167" t="s">
        <v>4</v>
      </c>
      <c r="C65" s="207" t="s">
        <v>5</v>
      </c>
      <c r="D65" s="135">
        <f>248.4+22889.2</f>
        <v>23137.600000000002</v>
      </c>
      <c r="E65" s="135">
        <f>253.4+22970.7</f>
        <v>23224.100000000002</v>
      </c>
      <c r="F65" s="135">
        <f>253.4+22760.5</f>
        <v>23013.9</v>
      </c>
    </row>
    <row r="66" spans="1:6" ht="31.5" outlineLevel="7" x14ac:dyDescent="0.2">
      <c r="A66" s="167" t="s">
        <v>609</v>
      </c>
      <c r="B66" s="167" t="s">
        <v>7</v>
      </c>
      <c r="C66" s="207" t="s">
        <v>8</v>
      </c>
      <c r="D66" s="135">
        <f>7.7+29.6</f>
        <v>37.300000000000004</v>
      </c>
      <c r="E66" s="135">
        <f>7.6+27.1</f>
        <v>34.700000000000003</v>
      </c>
      <c r="F66" s="135">
        <f>7.6+27.3</f>
        <v>34.9</v>
      </c>
    </row>
    <row r="67" spans="1:6" outlineLevel="7" x14ac:dyDescent="0.2">
      <c r="A67" s="167" t="s">
        <v>609</v>
      </c>
      <c r="B67" s="167" t="s">
        <v>19</v>
      </c>
      <c r="C67" s="207" t="s">
        <v>20</v>
      </c>
      <c r="D67" s="109">
        <f>3155+420</f>
        <v>3575</v>
      </c>
      <c r="E67" s="109">
        <f>2655+400</f>
        <v>3055</v>
      </c>
      <c r="F67" s="109">
        <f>2855+400</f>
        <v>3255</v>
      </c>
    </row>
    <row r="68" spans="1:6" ht="31.5" outlineLevel="7" x14ac:dyDescent="0.2">
      <c r="A68" s="167" t="s">
        <v>609</v>
      </c>
      <c r="B68" s="167" t="s">
        <v>52</v>
      </c>
      <c r="C68" s="207" t="s">
        <v>53</v>
      </c>
      <c r="D68" s="135">
        <v>1347660</v>
      </c>
      <c r="E68" s="135">
        <v>1353069.2999999998</v>
      </c>
      <c r="F68" s="135">
        <v>1340879.2</v>
      </c>
    </row>
    <row r="69" spans="1:6" outlineLevel="7" x14ac:dyDescent="0.2">
      <c r="A69" s="167" t="s">
        <v>609</v>
      </c>
      <c r="B69" s="167" t="s">
        <v>15</v>
      </c>
      <c r="C69" s="207" t="s">
        <v>16</v>
      </c>
      <c r="D69" s="109">
        <v>34141.599999999999</v>
      </c>
      <c r="E69" s="109">
        <v>34800.800000000003</v>
      </c>
      <c r="F69" s="109">
        <v>34800.800000000003</v>
      </c>
    </row>
    <row r="70" spans="1:6" ht="78.75" outlineLevel="7" x14ac:dyDescent="0.2">
      <c r="A70" s="150" t="s">
        <v>622</v>
      </c>
      <c r="B70" s="150"/>
      <c r="C70" s="211" t="s">
        <v>623</v>
      </c>
      <c r="D70" s="152">
        <f>D72+D71</f>
        <v>5529.6</v>
      </c>
      <c r="E70" s="152">
        <f t="shared" ref="E70:F70" si="21">E72+E71</f>
        <v>5529.6</v>
      </c>
      <c r="F70" s="152">
        <f t="shared" si="21"/>
        <v>5529.5999999999995</v>
      </c>
    </row>
    <row r="71" spans="1:6" ht="47.25" outlineLevel="7" x14ac:dyDescent="0.2">
      <c r="A71" s="155" t="s">
        <v>622</v>
      </c>
      <c r="B71" s="167" t="s">
        <v>4</v>
      </c>
      <c r="C71" s="207" t="s">
        <v>5</v>
      </c>
      <c r="D71" s="109">
        <v>81.700000000000728</v>
      </c>
      <c r="E71" s="109">
        <v>81.700000000000728</v>
      </c>
      <c r="F71" s="109">
        <v>81.7</v>
      </c>
    </row>
    <row r="72" spans="1:6" ht="31.5" outlineLevel="5" x14ac:dyDescent="0.2">
      <c r="A72" s="155" t="s">
        <v>622</v>
      </c>
      <c r="B72" s="155" t="s">
        <v>52</v>
      </c>
      <c r="C72" s="210" t="s">
        <v>53</v>
      </c>
      <c r="D72" s="109">
        <v>5447.9</v>
      </c>
      <c r="E72" s="109">
        <v>5447.9</v>
      </c>
      <c r="F72" s="109">
        <v>5447.9</v>
      </c>
    </row>
    <row r="73" spans="1:6" ht="173.25" outlineLevel="5" x14ac:dyDescent="0.2">
      <c r="A73" s="164" t="s">
        <v>269</v>
      </c>
      <c r="B73" s="164"/>
      <c r="C73" s="212" t="s">
        <v>367</v>
      </c>
      <c r="D73" s="193">
        <f>D74</f>
        <v>584.5</v>
      </c>
      <c r="E73" s="193">
        <f t="shared" ref="E73:F73" si="22">E74</f>
        <v>563.70000000000005</v>
      </c>
      <c r="F73" s="193">
        <f t="shared" si="22"/>
        <v>553.4</v>
      </c>
    </row>
    <row r="74" spans="1:6" ht="31.5" outlineLevel="7" x14ac:dyDescent="0.2">
      <c r="A74" s="167" t="s">
        <v>269</v>
      </c>
      <c r="B74" s="167" t="s">
        <v>52</v>
      </c>
      <c r="C74" s="207" t="s">
        <v>53</v>
      </c>
      <c r="D74" s="109">
        <v>584.5</v>
      </c>
      <c r="E74" s="156">
        <v>563.70000000000005</v>
      </c>
      <c r="F74" s="156">
        <v>553.4</v>
      </c>
    </row>
    <row r="75" spans="1:6" ht="157.5" customHeight="1" outlineLevel="5" x14ac:dyDescent="0.2">
      <c r="A75" s="164" t="s">
        <v>269</v>
      </c>
      <c r="B75" s="164"/>
      <c r="C75" s="212" t="s">
        <v>615</v>
      </c>
      <c r="D75" s="193">
        <f>D76</f>
        <v>7208.7</v>
      </c>
      <c r="E75" s="193">
        <f t="shared" ref="E75:F75" si="23">E76</f>
        <v>6952.8</v>
      </c>
      <c r="F75" s="193">
        <f t="shared" si="23"/>
        <v>6824.7</v>
      </c>
    </row>
    <row r="76" spans="1:6" ht="31.5" outlineLevel="7" x14ac:dyDescent="0.2">
      <c r="A76" s="167" t="s">
        <v>269</v>
      </c>
      <c r="B76" s="167" t="s">
        <v>52</v>
      </c>
      <c r="C76" s="207" t="s">
        <v>53</v>
      </c>
      <c r="D76" s="109">
        <v>7208.7</v>
      </c>
      <c r="E76" s="156">
        <v>6952.8</v>
      </c>
      <c r="F76" s="156">
        <v>6824.7</v>
      </c>
    </row>
    <row r="77" spans="1:6" ht="47.25" outlineLevel="7" x14ac:dyDescent="0.2">
      <c r="A77" s="164" t="s">
        <v>611</v>
      </c>
      <c r="B77" s="164"/>
      <c r="C77" s="204" t="s">
        <v>612</v>
      </c>
      <c r="D77" s="193">
        <f>D78</f>
        <v>51746.7</v>
      </c>
      <c r="E77" s="193">
        <f t="shared" ref="E77:F77" si="24">E78</f>
        <v>51746.7</v>
      </c>
      <c r="F77" s="193">
        <f t="shared" si="24"/>
        <v>51746.7</v>
      </c>
    </row>
    <row r="78" spans="1:6" ht="31.5" outlineLevel="7" x14ac:dyDescent="0.2">
      <c r="A78" s="167" t="s">
        <v>611</v>
      </c>
      <c r="B78" s="167" t="s">
        <v>52</v>
      </c>
      <c r="C78" s="207" t="s">
        <v>53</v>
      </c>
      <c r="D78" s="109">
        <v>51746.7</v>
      </c>
      <c r="E78" s="109">
        <v>51746.7</v>
      </c>
      <c r="F78" s="109">
        <v>51746.7</v>
      </c>
    </row>
    <row r="79" spans="1:6" ht="46.5" customHeight="1" outlineLevel="5" x14ac:dyDescent="0.2">
      <c r="A79" s="164" t="s">
        <v>613</v>
      </c>
      <c r="B79" s="164"/>
      <c r="C79" s="204" t="s">
        <v>614</v>
      </c>
      <c r="D79" s="193">
        <f>D80</f>
        <v>97015.8</v>
      </c>
      <c r="E79" s="193">
        <f t="shared" ref="E79:F79" si="25">E80</f>
        <v>97369.1</v>
      </c>
      <c r="F79" s="193">
        <f t="shared" si="25"/>
        <v>95100.5</v>
      </c>
    </row>
    <row r="80" spans="1:6" ht="31.5" outlineLevel="7" x14ac:dyDescent="0.2">
      <c r="A80" s="167" t="s">
        <v>613</v>
      </c>
      <c r="B80" s="167" t="s">
        <v>52</v>
      </c>
      <c r="C80" s="207" t="s">
        <v>53</v>
      </c>
      <c r="D80" s="109">
        <v>97015.8</v>
      </c>
      <c r="E80" s="109">
        <v>97369.1</v>
      </c>
      <c r="F80" s="109">
        <v>95100.5</v>
      </c>
    </row>
    <row r="81" spans="1:6" ht="31.5" outlineLevel="5" x14ac:dyDescent="0.2">
      <c r="A81" s="150" t="s">
        <v>616</v>
      </c>
      <c r="B81" s="150"/>
      <c r="C81" s="209" t="s">
        <v>617</v>
      </c>
      <c r="D81" s="152">
        <f>D82</f>
        <v>1618.3</v>
      </c>
      <c r="E81" s="152">
        <f t="shared" ref="E81:F82" si="26">E82</f>
        <v>1956.6</v>
      </c>
      <c r="F81" s="152">
        <f t="shared" si="26"/>
        <v>1956.6</v>
      </c>
    </row>
    <row r="82" spans="1:6" ht="63" outlineLevel="7" x14ac:dyDescent="0.2">
      <c r="A82" s="150" t="s">
        <v>618</v>
      </c>
      <c r="B82" s="150"/>
      <c r="C82" s="209" t="s">
        <v>635</v>
      </c>
      <c r="D82" s="152">
        <f>D83</f>
        <v>1618.3</v>
      </c>
      <c r="E82" s="152">
        <f t="shared" si="26"/>
        <v>1956.6</v>
      </c>
      <c r="F82" s="152">
        <f t="shared" si="26"/>
        <v>1956.6</v>
      </c>
    </row>
    <row r="83" spans="1:6" ht="31.5" outlineLevel="7" x14ac:dyDescent="0.2">
      <c r="A83" s="155" t="s">
        <v>618</v>
      </c>
      <c r="B83" s="155" t="s">
        <v>52</v>
      </c>
      <c r="C83" s="210" t="s">
        <v>53</v>
      </c>
      <c r="D83" s="109">
        <v>1618.3</v>
      </c>
      <c r="E83" s="109">
        <v>1956.6</v>
      </c>
      <c r="F83" s="109">
        <v>1956.6</v>
      </c>
    </row>
    <row r="84" spans="1:6" ht="31.5" outlineLevel="7" x14ac:dyDescent="0.2">
      <c r="A84" s="164" t="s">
        <v>135</v>
      </c>
      <c r="B84" s="164"/>
      <c r="C84" s="204" t="s">
        <v>136</v>
      </c>
      <c r="D84" s="193">
        <f>D85+D99+D115+D119+D107</f>
        <v>347059.80000000005</v>
      </c>
      <c r="E84" s="193">
        <f>E85+E99+E115+E119+E107</f>
        <v>337131.80000000005</v>
      </c>
      <c r="F84" s="193">
        <f>F85+F99+F115+F119+F107</f>
        <v>317520.40000000002</v>
      </c>
    </row>
    <row r="85" spans="1:6" ht="31.5" outlineLevel="7" x14ac:dyDescent="0.2">
      <c r="A85" s="164" t="s">
        <v>198</v>
      </c>
      <c r="B85" s="164"/>
      <c r="C85" s="204" t="s">
        <v>199</v>
      </c>
      <c r="D85" s="193">
        <f>D86</f>
        <v>23274.799999999996</v>
      </c>
      <c r="E85" s="193">
        <f t="shared" ref="E85:F85" si="27">E86</f>
        <v>26340.999999999996</v>
      </c>
      <c r="F85" s="193">
        <f t="shared" si="27"/>
        <v>6564.6</v>
      </c>
    </row>
    <row r="86" spans="1:6" ht="31.5" outlineLevel="2" x14ac:dyDescent="0.2">
      <c r="A86" s="164" t="s">
        <v>200</v>
      </c>
      <c r="B86" s="164"/>
      <c r="C86" s="204" t="s">
        <v>372</v>
      </c>
      <c r="D86" s="193">
        <f>D91+D93+D95+D89+D87+D97</f>
        <v>23274.799999999996</v>
      </c>
      <c r="E86" s="193">
        <f t="shared" ref="E86:F86" si="28">E91+E93+E95+E89+E87+E97</f>
        <v>26340.999999999996</v>
      </c>
      <c r="F86" s="193">
        <f t="shared" si="28"/>
        <v>6564.6</v>
      </c>
    </row>
    <row r="87" spans="1:6" ht="31.5" outlineLevel="3" x14ac:dyDescent="0.2">
      <c r="A87" s="150" t="s">
        <v>201</v>
      </c>
      <c r="B87" s="150"/>
      <c r="C87" s="209" t="s">
        <v>10</v>
      </c>
      <c r="D87" s="152">
        <f>D88</f>
        <v>150</v>
      </c>
      <c r="E87" s="152">
        <f t="shared" ref="E87:F87" si="29">E88</f>
        <v>150</v>
      </c>
      <c r="F87" s="152">
        <f t="shared" si="29"/>
        <v>150</v>
      </c>
    </row>
    <row r="88" spans="1:6" ht="31.5" outlineLevel="4" x14ac:dyDescent="0.2">
      <c r="A88" s="155" t="s">
        <v>201</v>
      </c>
      <c r="B88" s="155" t="s">
        <v>7</v>
      </c>
      <c r="C88" s="210" t="s">
        <v>8</v>
      </c>
      <c r="D88" s="109">
        <v>150</v>
      </c>
      <c r="E88" s="156">
        <v>150</v>
      </c>
      <c r="F88" s="156">
        <v>150</v>
      </c>
    </row>
    <row r="89" spans="1:6" ht="31.5" outlineLevel="4" x14ac:dyDescent="0.2">
      <c r="A89" s="164" t="s">
        <v>510</v>
      </c>
      <c r="B89" s="164"/>
      <c r="C89" s="213" t="s">
        <v>509</v>
      </c>
      <c r="D89" s="193">
        <f>D90</f>
        <v>17670.199999999997</v>
      </c>
      <c r="E89" s="193">
        <f t="shared" ref="E89:F89" si="30">E90</f>
        <v>22776.399999999998</v>
      </c>
      <c r="F89" s="193">
        <f t="shared" si="30"/>
        <v>3000</v>
      </c>
    </row>
    <row r="90" spans="1:6" ht="31.5" outlineLevel="4" x14ac:dyDescent="0.2">
      <c r="A90" s="167" t="s">
        <v>510</v>
      </c>
      <c r="B90" s="167" t="s">
        <v>52</v>
      </c>
      <c r="C90" s="208" t="s">
        <v>365</v>
      </c>
      <c r="D90" s="109">
        <f>10500-1158.2+37.3+117.8+10673.3-2500</f>
        <v>17670.199999999997</v>
      </c>
      <c r="E90" s="156">
        <f>25239.1+37.3+2000-4500</f>
        <v>22776.399999999998</v>
      </c>
      <c r="F90" s="156">
        <f>3000</f>
        <v>3000</v>
      </c>
    </row>
    <row r="91" spans="1:6" outlineLevel="7" x14ac:dyDescent="0.2">
      <c r="A91" s="164" t="s">
        <v>315</v>
      </c>
      <c r="B91" s="164"/>
      <c r="C91" s="204" t="s">
        <v>316</v>
      </c>
      <c r="D91" s="193">
        <f>D92</f>
        <v>4790</v>
      </c>
      <c r="E91" s="193">
        <f t="shared" ref="E91:F91" si="31">E92</f>
        <v>2750</v>
      </c>
      <c r="F91" s="193">
        <f t="shared" si="31"/>
        <v>2750</v>
      </c>
    </row>
    <row r="92" spans="1:6" ht="31.5" outlineLevel="7" x14ac:dyDescent="0.2">
      <c r="A92" s="167" t="s">
        <v>315</v>
      </c>
      <c r="B92" s="155" t="s">
        <v>52</v>
      </c>
      <c r="C92" s="214" t="s">
        <v>365</v>
      </c>
      <c r="D92" s="186">
        <v>4790</v>
      </c>
      <c r="E92" s="156">
        <v>2750</v>
      </c>
      <c r="F92" s="156">
        <v>2750</v>
      </c>
    </row>
    <row r="93" spans="1:6" ht="31.5" outlineLevel="5" x14ac:dyDescent="0.2">
      <c r="A93" s="164" t="s">
        <v>317</v>
      </c>
      <c r="B93" s="164"/>
      <c r="C93" s="204" t="s">
        <v>318</v>
      </c>
      <c r="D93" s="193">
        <f>D94</f>
        <v>264.60000000000002</v>
      </c>
      <c r="E93" s="193">
        <f t="shared" ref="E93:F93" si="32">E94</f>
        <v>264.60000000000002</v>
      </c>
      <c r="F93" s="193">
        <f t="shared" si="32"/>
        <v>264.60000000000002</v>
      </c>
    </row>
    <row r="94" spans="1:6" ht="31.5" outlineLevel="7" x14ac:dyDescent="0.2">
      <c r="A94" s="167" t="s">
        <v>317</v>
      </c>
      <c r="B94" s="167" t="s">
        <v>7</v>
      </c>
      <c r="C94" s="207" t="s">
        <v>8</v>
      </c>
      <c r="D94" s="109">
        <v>264.60000000000002</v>
      </c>
      <c r="E94" s="109">
        <v>264.60000000000002</v>
      </c>
      <c r="F94" s="109">
        <v>264.60000000000002</v>
      </c>
    </row>
    <row r="95" spans="1:6" ht="47.25" outlineLevel="7" x14ac:dyDescent="0.2">
      <c r="A95" s="164" t="s">
        <v>391</v>
      </c>
      <c r="B95" s="164"/>
      <c r="C95" s="206" t="s">
        <v>390</v>
      </c>
      <c r="D95" s="193">
        <f>D96</f>
        <v>200</v>
      </c>
      <c r="E95" s="193">
        <f t="shared" ref="E95:F95" si="33">E96</f>
        <v>200</v>
      </c>
      <c r="F95" s="193">
        <f t="shared" si="33"/>
        <v>200</v>
      </c>
    </row>
    <row r="96" spans="1:6" ht="31.5" outlineLevel="5" x14ac:dyDescent="0.2">
      <c r="A96" s="167" t="s">
        <v>391</v>
      </c>
      <c r="B96" s="167" t="s">
        <v>52</v>
      </c>
      <c r="C96" s="208" t="s">
        <v>365</v>
      </c>
      <c r="D96" s="109">
        <v>200</v>
      </c>
      <c r="E96" s="156">
        <v>200</v>
      </c>
      <c r="F96" s="156">
        <v>200</v>
      </c>
    </row>
    <row r="97" spans="1:6" ht="47.25" outlineLevel="5" x14ac:dyDescent="0.25">
      <c r="A97" s="164" t="s">
        <v>558</v>
      </c>
      <c r="B97" s="164"/>
      <c r="C97" s="166" t="s">
        <v>559</v>
      </c>
      <c r="D97" s="152">
        <f>D98</f>
        <v>200</v>
      </c>
      <c r="E97" s="152">
        <f>E98</f>
        <v>200</v>
      </c>
      <c r="F97" s="152">
        <f>F98</f>
        <v>200</v>
      </c>
    </row>
    <row r="98" spans="1:6" ht="31.5" outlineLevel="5" x14ac:dyDescent="0.2">
      <c r="A98" s="167" t="s">
        <v>558</v>
      </c>
      <c r="B98" s="167" t="s">
        <v>52</v>
      </c>
      <c r="C98" s="208" t="s">
        <v>365</v>
      </c>
      <c r="D98" s="109">
        <v>200</v>
      </c>
      <c r="E98" s="156">
        <v>200</v>
      </c>
      <c r="F98" s="156">
        <v>200</v>
      </c>
    </row>
    <row r="99" spans="1:6" ht="31.5" outlineLevel="7" x14ac:dyDescent="0.2">
      <c r="A99" s="164" t="s">
        <v>137</v>
      </c>
      <c r="B99" s="164"/>
      <c r="C99" s="204" t="s">
        <v>138</v>
      </c>
      <c r="D99" s="193">
        <f>D100</f>
        <v>14530</v>
      </c>
      <c r="E99" s="193">
        <f t="shared" ref="E99:F99" si="34">E100</f>
        <v>1754</v>
      </c>
      <c r="F99" s="193">
        <f t="shared" si="34"/>
        <v>1754</v>
      </c>
    </row>
    <row r="100" spans="1:6" ht="35.25" customHeight="1" outlineLevel="7" x14ac:dyDescent="0.2">
      <c r="A100" s="164" t="s">
        <v>139</v>
      </c>
      <c r="B100" s="164"/>
      <c r="C100" s="204" t="s">
        <v>376</v>
      </c>
      <c r="D100" s="193">
        <f>D101+D105</f>
        <v>14530</v>
      </c>
      <c r="E100" s="193">
        <f>E101+E105</f>
        <v>1754</v>
      </c>
      <c r="F100" s="193">
        <f>F101+F105</f>
        <v>1754</v>
      </c>
    </row>
    <row r="101" spans="1:6" ht="31.5" outlineLevel="7" x14ac:dyDescent="0.2">
      <c r="A101" s="150" t="s">
        <v>287</v>
      </c>
      <c r="B101" s="150"/>
      <c r="C101" s="209" t="s">
        <v>288</v>
      </c>
      <c r="D101" s="152">
        <f>D102+D103+D104</f>
        <v>13030</v>
      </c>
      <c r="E101" s="152">
        <f t="shared" ref="E101:F101" si="35">E102+E103+E104</f>
        <v>253.99999999999997</v>
      </c>
      <c r="F101" s="152">
        <f t="shared" si="35"/>
        <v>253.99999999999997</v>
      </c>
    </row>
    <row r="102" spans="1:6" ht="31.5" outlineLevel="7" x14ac:dyDescent="0.2">
      <c r="A102" s="155" t="s">
        <v>287</v>
      </c>
      <c r="B102" s="155" t="s">
        <v>7</v>
      </c>
      <c r="C102" s="210" t="s">
        <v>8</v>
      </c>
      <c r="D102" s="109">
        <f>71.6+28.3</f>
        <v>99.899999999999991</v>
      </c>
      <c r="E102" s="109">
        <f t="shared" ref="E102:F102" si="36">71.6+28.3</f>
        <v>99.899999999999991</v>
      </c>
      <c r="F102" s="109">
        <f t="shared" si="36"/>
        <v>99.899999999999991</v>
      </c>
    </row>
    <row r="103" spans="1:6" ht="31.5" outlineLevel="7" x14ac:dyDescent="0.2">
      <c r="A103" s="155" t="s">
        <v>287</v>
      </c>
      <c r="B103" s="155" t="s">
        <v>52</v>
      </c>
      <c r="C103" s="210" t="s">
        <v>53</v>
      </c>
      <c r="D103" s="109">
        <f>30+12776</f>
        <v>12806</v>
      </c>
      <c r="E103" s="156">
        <v>30</v>
      </c>
      <c r="F103" s="156">
        <v>30</v>
      </c>
    </row>
    <row r="104" spans="1:6" outlineLevel="7" x14ac:dyDescent="0.2">
      <c r="A104" s="155" t="s">
        <v>287</v>
      </c>
      <c r="B104" s="155" t="s">
        <v>15</v>
      </c>
      <c r="C104" s="210" t="s">
        <v>16</v>
      </c>
      <c r="D104" s="109">
        <v>124.1</v>
      </c>
      <c r="E104" s="156">
        <v>124.1</v>
      </c>
      <c r="F104" s="156">
        <v>124.1</v>
      </c>
    </row>
    <row r="105" spans="1:6" outlineLevel="7" x14ac:dyDescent="0.2">
      <c r="A105" s="150" t="s">
        <v>538</v>
      </c>
      <c r="B105" s="150"/>
      <c r="C105" s="209" t="s">
        <v>545</v>
      </c>
      <c r="D105" s="152">
        <f>D106</f>
        <v>1500</v>
      </c>
      <c r="E105" s="152">
        <f t="shared" ref="E105:F105" si="37">E106</f>
        <v>1500</v>
      </c>
      <c r="F105" s="152">
        <f t="shared" si="37"/>
        <v>1500</v>
      </c>
    </row>
    <row r="106" spans="1:6" ht="31.5" outlineLevel="7" x14ac:dyDescent="0.2">
      <c r="A106" s="155" t="s">
        <v>538</v>
      </c>
      <c r="B106" s="155" t="s">
        <v>7</v>
      </c>
      <c r="C106" s="210" t="s">
        <v>8</v>
      </c>
      <c r="D106" s="109">
        <v>1500</v>
      </c>
      <c r="E106" s="156">
        <v>1500</v>
      </c>
      <c r="F106" s="156">
        <v>1500</v>
      </c>
    </row>
    <row r="107" spans="1:6" ht="31.5" outlineLevel="7" x14ac:dyDescent="0.2">
      <c r="A107" s="150" t="s">
        <v>301</v>
      </c>
      <c r="B107" s="155"/>
      <c r="C107" s="209" t="s">
        <v>302</v>
      </c>
      <c r="D107" s="152">
        <f>D108</f>
        <v>43900</v>
      </c>
      <c r="E107" s="152">
        <f t="shared" ref="E107:F107" si="38">E108</f>
        <v>43900</v>
      </c>
      <c r="F107" s="152">
        <f t="shared" si="38"/>
        <v>43900</v>
      </c>
    </row>
    <row r="108" spans="1:6" ht="31.5" outlineLevel="7" x14ac:dyDescent="0.2">
      <c r="A108" s="164" t="s">
        <v>303</v>
      </c>
      <c r="B108" s="164"/>
      <c r="C108" s="204" t="s">
        <v>636</v>
      </c>
      <c r="D108" s="193">
        <f>D111+D113+D109</f>
        <v>43900</v>
      </c>
      <c r="E108" s="193">
        <f t="shared" ref="E108:F108" si="39">E111+E113+E109</f>
        <v>43900</v>
      </c>
      <c r="F108" s="193">
        <f t="shared" si="39"/>
        <v>43900</v>
      </c>
    </row>
    <row r="109" spans="1:6" ht="47.25" outlineLevel="7" x14ac:dyDescent="0.2">
      <c r="A109" s="150" t="s">
        <v>551</v>
      </c>
      <c r="B109" s="150"/>
      <c r="C109" s="209" t="s">
        <v>552</v>
      </c>
      <c r="D109" s="193">
        <f>D110</f>
        <v>1000</v>
      </c>
      <c r="E109" s="193">
        <f t="shared" ref="E109:F109" si="40">E110</f>
        <v>1000</v>
      </c>
      <c r="F109" s="193">
        <f t="shared" si="40"/>
        <v>1000</v>
      </c>
    </row>
    <row r="110" spans="1:6" ht="31.5" outlineLevel="7" x14ac:dyDescent="0.2">
      <c r="A110" s="155" t="s">
        <v>551</v>
      </c>
      <c r="B110" s="155" t="s">
        <v>52</v>
      </c>
      <c r="C110" s="210" t="s">
        <v>53</v>
      </c>
      <c r="D110" s="109">
        <v>1000</v>
      </c>
      <c r="E110" s="109">
        <v>1000</v>
      </c>
      <c r="F110" s="109">
        <v>1000</v>
      </c>
    </row>
    <row r="111" spans="1:6" ht="47.25" outlineLevel="7" x14ac:dyDescent="0.2">
      <c r="A111" s="150" t="s">
        <v>304</v>
      </c>
      <c r="B111" s="150"/>
      <c r="C111" s="209" t="s">
        <v>360</v>
      </c>
      <c r="D111" s="152">
        <f>D112</f>
        <v>12900</v>
      </c>
      <c r="E111" s="152">
        <f t="shared" ref="E111:F111" si="41">E112</f>
        <v>12900</v>
      </c>
      <c r="F111" s="152">
        <f t="shared" si="41"/>
        <v>12900</v>
      </c>
    </row>
    <row r="112" spans="1:6" ht="36" customHeight="1" outlineLevel="3" x14ac:dyDescent="0.2">
      <c r="A112" s="155" t="s">
        <v>304</v>
      </c>
      <c r="B112" s="155" t="s">
        <v>52</v>
      </c>
      <c r="C112" s="210" t="s">
        <v>53</v>
      </c>
      <c r="D112" s="109">
        <v>12900</v>
      </c>
      <c r="E112" s="156">
        <v>12900</v>
      </c>
      <c r="F112" s="156">
        <v>12900</v>
      </c>
    </row>
    <row r="113" spans="1:6" ht="30.75" customHeight="1" outlineLevel="4" x14ac:dyDescent="0.2">
      <c r="A113" s="150" t="s">
        <v>304</v>
      </c>
      <c r="B113" s="150"/>
      <c r="C113" s="209" t="s">
        <v>624</v>
      </c>
      <c r="D113" s="152">
        <f>D114</f>
        <v>30000</v>
      </c>
      <c r="E113" s="152">
        <f t="shared" ref="E113:F113" si="42">E114</f>
        <v>30000</v>
      </c>
      <c r="F113" s="152">
        <f t="shared" si="42"/>
        <v>30000</v>
      </c>
    </row>
    <row r="114" spans="1:6" ht="31.5" outlineLevel="5" x14ac:dyDescent="0.2">
      <c r="A114" s="155" t="s">
        <v>304</v>
      </c>
      <c r="B114" s="155" t="s">
        <v>52</v>
      </c>
      <c r="C114" s="210" t="s">
        <v>53</v>
      </c>
      <c r="D114" s="109">
        <v>30000</v>
      </c>
      <c r="E114" s="156">
        <v>30000</v>
      </c>
      <c r="F114" s="156">
        <v>30000</v>
      </c>
    </row>
    <row r="115" spans="1:6" ht="31.5" outlineLevel="5" x14ac:dyDescent="0.2">
      <c r="A115" s="164" t="s">
        <v>293</v>
      </c>
      <c r="B115" s="164"/>
      <c r="C115" s="204" t="s">
        <v>294</v>
      </c>
      <c r="D115" s="193">
        <f>D116</f>
        <v>1045.2</v>
      </c>
      <c r="E115" s="193">
        <f t="shared" ref="E115:F115" si="43">E116</f>
        <v>992</v>
      </c>
      <c r="F115" s="193">
        <f t="shared" si="43"/>
        <v>992</v>
      </c>
    </row>
    <row r="116" spans="1:6" ht="47.25" outlineLevel="7" x14ac:dyDescent="0.2">
      <c r="A116" s="164" t="s">
        <v>295</v>
      </c>
      <c r="B116" s="164"/>
      <c r="C116" s="204" t="s">
        <v>296</v>
      </c>
      <c r="D116" s="193">
        <f>D117</f>
        <v>1045.2</v>
      </c>
      <c r="E116" s="193">
        <f t="shared" ref="E116:F116" si="44">E117</f>
        <v>992</v>
      </c>
      <c r="F116" s="193">
        <f t="shared" si="44"/>
        <v>992</v>
      </c>
    </row>
    <row r="117" spans="1:6" outlineLevel="7" x14ac:dyDescent="0.2">
      <c r="A117" s="150" t="s">
        <v>297</v>
      </c>
      <c r="B117" s="150"/>
      <c r="C117" s="209" t="s">
        <v>298</v>
      </c>
      <c r="D117" s="152">
        <f t="shared" ref="D117:F117" si="45">D118</f>
        <v>1045.2</v>
      </c>
      <c r="E117" s="152">
        <f t="shared" si="45"/>
        <v>992</v>
      </c>
      <c r="F117" s="152">
        <f t="shared" si="45"/>
        <v>992</v>
      </c>
    </row>
    <row r="118" spans="1:6" ht="31.5" outlineLevel="7" x14ac:dyDescent="0.2">
      <c r="A118" s="155" t="s">
        <v>297</v>
      </c>
      <c r="B118" s="155" t="s">
        <v>7</v>
      </c>
      <c r="C118" s="210" t="s">
        <v>8</v>
      </c>
      <c r="D118" s="109">
        <f>992+53.2</f>
        <v>1045.2</v>
      </c>
      <c r="E118" s="156">
        <v>992</v>
      </c>
      <c r="F118" s="156">
        <v>992</v>
      </c>
    </row>
    <row r="119" spans="1:6" ht="47.25" outlineLevel="7" x14ac:dyDescent="0.2">
      <c r="A119" s="164" t="s">
        <v>289</v>
      </c>
      <c r="B119" s="164"/>
      <c r="C119" s="204" t="s">
        <v>290</v>
      </c>
      <c r="D119" s="193">
        <f>D120</f>
        <v>264309.80000000005</v>
      </c>
      <c r="E119" s="193">
        <f t="shared" ref="E119:F119" si="46">E120</f>
        <v>264144.80000000005</v>
      </c>
      <c r="F119" s="193">
        <f t="shared" si="46"/>
        <v>264309.80000000005</v>
      </c>
    </row>
    <row r="120" spans="1:6" ht="31.5" outlineLevel="7" x14ac:dyDescent="0.2">
      <c r="A120" s="164" t="s">
        <v>291</v>
      </c>
      <c r="B120" s="164"/>
      <c r="C120" s="204" t="s">
        <v>31</v>
      </c>
      <c r="D120" s="193">
        <f>D121+D125+D127+D129+D131+D133+D135+D137+D139+D141</f>
        <v>264309.80000000005</v>
      </c>
      <c r="E120" s="193">
        <f>E121+E125+E127+E129+E131+E133+E135+E137+E139+E141</f>
        <v>264144.80000000005</v>
      </c>
      <c r="F120" s="193">
        <f>F121+F125+F127+F129+F131+F133+F135+F137+F139+F141</f>
        <v>264309.80000000005</v>
      </c>
    </row>
    <row r="121" spans="1:6" outlineLevel="7" x14ac:dyDescent="0.2">
      <c r="A121" s="164" t="s">
        <v>319</v>
      </c>
      <c r="B121" s="164"/>
      <c r="C121" s="204" t="s">
        <v>33</v>
      </c>
      <c r="D121" s="193">
        <f>D122+D123+D124</f>
        <v>8825.5</v>
      </c>
      <c r="E121" s="193">
        <f t="shared" ref="E121:F121" si="47">E122+E123+E124</f>
        <v>8825.5</v>
      </c>
      <c r="F121" s="193">
        <f t="shared" si="47"/>
        <v>8825.5</v>
      </c>
    </row>
    <row r="122" spans="1:6" ht="47.25" outlineLevel="7" x14ac:dyDescent="0.2">
      <c r="A122" s="167" t="s">
        <v>319</v>
      </c>
      <c r="B122" s="167" t="s">
        <v>4</v>
      </c>
      <c r="C122" s="207" t="s">
        <v>5</v>
      </c>
      <c r="D122" s="191">
        <v>8522.5</v>
      </c>
      <c r="E122" s="156">
        <v>8522.5</v>
      </c>
      <c r="F122" s="156">
        <v>8522.5</v>
      </c>
    </row>
    <row r="123" spans="1:6" ht="31.5" outlineLevel="7" x14ac:dyDescent="0.2">
      <c r="A123" s="167" t="s">
        <v>319</v>
      </c>
      <c r="B123" s="167" t="s">
        <v>7</v>
      </c>
      <c r="C123" s="207" t="s">
        <v>8</v>
      </c>
      <c r="D123" s="191">
        <v>302.7</v>
      </c>
      <c r="E123" s="156">
        <v>302.7</v>
      </c>
      <c r="F123" s="156">
        <v>302.7</v>
      </c>
    </row>
    <row r="124" spans="1:6" outlineLevel="7" x14ac:dyDescent="0.2">
      <c r="A124" s="155" t="s">
        <v>319</v>
      </c>
      <c r="B124" s="155" t="s">
        <v>15</v>
      </c>
      <c r="C124" s="210" t="s">
        <v>16</v>
      </c>
      <c r="D124" s="109">
        <v>0.3</v>
      </c>
      <c r="E124" s="156">
        <v>0.3</v>
      </c>
      <c r="F124" s="156">
        <v>0.3</v>
      </c>
    </row>
    <row r="125" spans="1:6" outlineLevel="7" x14ac:dyDescent="0.2">
      <c r="A125" s="164" t="s">
        <v>292</v>
      </c>
      <c r="B125" s="164"/>
      <c r="C125" s="204" t="s">
        <v>271</v>
      </c>
      <c r="D125" s="193">
        <f>D126</f>
        <v>70739.100000000006</v>
      </c>
      <c r="E125" s="193">
        <f t="shared" ref="E125:F125" si="48">E126</f>
        <v>70739.100000000006</v>
      </c>
      <c r="F125" s="193">
        <f t="shared" si="48"/>
        <v>70739.100000000006</v>
      </c>
    </row>
    <row r="126" spans="1:6" ht="31.5" outlineLevel="3" x14ac:dyDescent="0.2">
      <c r="A126" s="167" t="s">
        <v>292</v>
      </c>
      <c r="B126" s="167" t="s">
        <v>52</v>
      </c>
      <c r="C126" s="207" t="s">
        <v>53</v>
      </c>
      <c r="D126" s="109">
        <v>70739.100000000006</v>
      </c>
      <c r="E126" s="156">
        <v>70739.100000000006</v>
      </c>
      <c r="F126" s="156">
        <v>70739.100000000006</v>
      </c>
    </row>
    <row r="127" spans="1:6" outlineLevel="4" x14ac:dyDescent="0.2">
      <c r="A127" s="164" t="s">
        <v>299</v>
      </c>
      <c r="B127" s="164"/>
      <c r="C127" s="204" t="s">
        <v>300</v>
      </c>
      <c r="D127" s="193">
        <f>D128</f>
        <v>16234.3</v>
      </c>
      <c r="E127" s="193">
        <f t="shared" ref="E127:F127" si="49">E128</f>
        <v>16234.3</v>
      </c>
      <c r="F127" s="193">
        <f t="shared" si="49"/>
        <v>16234.3</v>
      </c>
    </row>
    <row r="128" spans="1:6" ht="31.5" outlineLevel="4" x14ac:dyDescent="0.2">
      <c r="A128" s="167" t="s">
        <v>299</v>
      </c>
      <c r="B128" s="167" t="s">
        <v>52</v>
      </c>
      <c r="C128" s="207" t="s">
        <v>53</v>
      </c>
      <c r="D128" s="109">
        <v>16234.3</v>
      </c>
      <c r="E128" s="156">
        <v>16234.3</v>
      </c>
      <c r="F128" s="156">
        <v>16234.3</v>
      </c>
    </row>
    <row r="129" spans="1:6" outlineLevel="4" x14ac:dyDescent="0.2">
      <c r="A129" s="164" t="s">
        <v>305</v>
      </c>
      <c r="B129" s="164"/>
      <c r="C129" s="204" t="s">
        <v>306</v>
      </c>
      <c r="D129" s="193">
        <f>D130</f>
        <v>60632.9</v>
      </c>
      <c r="E129" s="193">
        <f t="shared" ref="E129:F129" si="50">E130</f>
        <v>60632.9</v>
      </c>
      <c r="F129" s="193">
        <f t="shared" si="50"/>
        <v>60632.9</v>
      </c>
    </row>
    <row r="130" spans="1:6" ht="31.5" outlineLevel="4" x14ac:dyDescent="0.2">
      <c r="A130" s="167" t="s">
        <v>305</v>
      </c>
      <c r="B130" s="167" t="s">
        <v>52</v>
      </c>
      <c r="C130" s="207" t="s">
        <v>53</v>
      </c>
      <c r="D130" s="109">
        <v>60632.9</v>
      </c>
      <c r="E130" s="156">
        <v>60632.9</v>
      </c>
      <c r="F130" s="156">
        <v>60632.9</v>
      </c>
    </row>
    <row r="131" spans="1:6" outlineLevel="4" x14ac:dyDescent="0.2">
      <c r="A131" s="164" t="s">
        <v>307</v>
      </c>
      <c r="B131" s="164"/>
      <c r="C131" s="204" t="s">
        <v>308</v>
      </c>
      <c r="D131" s="193">
        <f>D132</f>
        <v>36509.4</v>
      </c>
      <c r="E131" s="193">
        <f t="shared" ref="E131:F131" si="51">E132</f>
        <v>36509.4</v>
      </c>
      <c r="F131" s="193">
        <f t="shared" si="51"/>
        <v>36509.4</v>
      </c>
    </row>
    <row r="132" spans="1:6" ht="31.5" outlineLevel="4" x14ac:dyDescent="0.2">
      <c r="A132" s="167" t="s">
        <v>307</v>
      </c>
      <c r="B132" s="167" t="s">
        <v>52</v>
      </c>
      <c r="C132" s="207" t="s">
        <v>53</v>
      </c>
      <c r="D132" s="186">
        <v>36509.4</v>
      </c>
      <c r="E132" s="156">
        <v>36509.4</v>
      </c>
      <c r="F132" s="156">
        <v>36509.4</v>
      </c>
    </row>
    <row r="133" spans="1:6" ht="31.5" outlineLevel="4" x14ac:dyDescent="0.2">
      <c r="A133" s="164" t="s">
        <v>309</v>
      </c>
      <c r="B133" s="164"/>
      <c r="C133" s="204" t="s">
        <v>310</v>
      </c>
      <c r="D133" s="193">
        <f>D134</f>
        <v>54765.599999999999</v>
      </c>
      <c r="E133" s="193">
        <f t="shared" ref="E133:F133" si="52">E134</f>
        <v>54765.599999999999</v>
      </c>
      <c r="F133" s="193">
        <f t="shared" si="52"/>
        <v>54765.599999999999</v>
      </c>
    </row>
    <row r="134" spans="1:6" ht="31.5" outlineLevel="4" x14ac:dyDescent="0.2">
      <c r="A134" s="167" t="s">
        <v>309</v>
      </c>
      <c r="B134" s="167" t="s">
        <v>52</v>
      </c>
      <c r="C134" s="207" t="s">
        <v>53</v>
      </c>
      <c r="D134" s="109">
        <f>54758.1+7.5</f>
        <v>54765.599999999999</v>
      </c>
      <c r="E134" s="156">
        <f>54758.1+7.5</f>
        <v>54765.599999999999</v>
      </c>
      <c r="F134" s="156">
        <f>54758.1+7.5</f>
        <v>54765.599999999999</v>
      </c>
    </row>
    <row r="135" spans="1:6" outlineLevel="4" x14ac:dyDescent="0.2">
      <c r="A135" s="164" t="s">
        <v>320</v>
      </c>
      <c r="B135" s="164"/>
      <c r="C135" s="204" t="s">
        <v>321</v>
      </c>
      <c r="D135" s="193">
        <f>D136</f>
        <v>16003</v>
      </c>
      <c r="E135" s="193">
        <f>E136</f>
        <v>16003</v>
      </c>
      <c r="F135" s="193">
        <f>F136</f>
        <v>16003</v>
      </c>
    </row>
    <row r="136" spans="1:6" ht="31.5" outlineLevel="4" x14ac:dyDescent="0.2">
      <c r="A136" s="167" t="s">
        <v>320</v>
      </c>
      <c r="B136" s="167" t="s">
        <v>52</v>
      </c>
      <c r="C136" s="207" t="s">
        <v>53</v>
      </c>
      <c r="D136" s="186">
        <v>16003</v>
      </c>
      <c r="E136" s="156">
        <v>16003</v>
      </c>
      <c r="F136" s="156">
        <v>16003</v>
      </c>
    </row>
    <row r="137" spans="1:6" ht="31.5" outlineLevel="5" x14ac:dyDescent="0.2">
      <c r="A137" s="164" t="s">
        <v>311</v>
      </c>
      <c r="B137" s="164"/>
      <c r="C137" s="204" t="s">
        <v>312</v>
      </c>
      <c r="D137" s="193">
        <f>D138</f>
        <v>50</v>
      </c>
      <c r="E137" s="193">
        <f t="shared" ref="E137:F137" si="53">E138</f>
        <v>50</v>
      </c>
      <c r="F137" s="193">
        <f t="shared" si="53"/>
        <v>50</v>
      </c>
    </row>
    <row r="138" spans="1:6" ht="31.5" outlineLevel="7" x14ac:dyDescent="0.2">
      <c r="A138" s="167" t="s">
        <v>311</v>
      </c>
      <c r="B138" s="167" t="s">
        <v>52</v>
      </c>
      <c r="C138" s="207" t="s">
        <v>53</v>
      </c>
      <c r="D138" s="109">
        <v>50</v>
      </c>
      <c r="E138" s="156">
        <v>50</v>
      </c>
      <c r="F138" s="156">
        <v>50</v>
      </c>
    </row>
    <row r="139" spans="1:6" ht="47.25" outlineLevel="5" x14ac:dyDescent="0.2">
      <c r="A139" s="164" t="s">
        <v>313</v>
      </c>
      <c r="B139" s="164"/>
      <c r="C139" s="204" t="s">
        <v>314</v>
      </c>
      <c r="D139" s="193">
        <f>D140</f>
        <v>385</v>
      </c>
      <c r="E139" s="193">
        <f t="shared" ref="E139:F139" si="54">E140</f>
        <v>385</v>
      </c>
      <c r="F139" s="193">
        <f t="shared" si="54"/>
        <v>385</v>
      </c>
    </row>
    <row r="140" spans="1:6" ht="31.5" outlineLevel="7" x14ac:dyDescent="0.2">
      <c r="A140" s="167" t="s">
        <v>313</v>
      </c>
      <c r="B140" s="167" t="s">
        <v>52</v>
      </c>
      <c r="C140" s="207" t="s">
        <v>53</v>
      </c>
      <c r="D140" s="109">
        <v>385</v>
      </c>
      <c r="E140" s="156">
        <v>385</v>
      </c>
      <c r="F140" s="156">
        <v>385</v>
      </c>
    </row>
    <row r="141" spans="1:6" ht="47.25" outlineLevel="3" x14ac:dyDescent="0.2">
      <c r="A141" s="164" t="s">
        <v>512</v>
      </c>
      <c r="B141" s="164"/>
      <c r="C141" s="204" t="s">
        <v>846</v>
      </c>
      <c r="D141" s="193">
        <f>D142</f>
        <v>165</v>
      </c>
      <c r="E141" s="193"/>
      <c r="F141" s="193">
        <f t="shared" ref="F141" si="55">F142</f>
        <v>165</v>
      </c>
    </row>
    <row r="142" spans="1:6" ht="29.25" customHeight="1" outlineLevel="4" x14ac:dyDescent="0.2">
      <c r="A142" s="167" t="s">
        <v>512</v>
      </c>
      <c r="B142" s="167" t="s">
        <v>52</v>
      </c>
      <c r="C142" s="207" t="s">
        <v>53</v>
      </c>
      <c r="D142" s="109">
        <v>165</v>
      </c>
      <c r="E142" s="156"/>
      <c r="F142" s="156">
        <v>165</v>
      </c>
    </row>
    <row r="143" spans="1:6" ht="48.75" customHeight="1" outlineLevel="4" x14ac:dyDescent="0.2">
      <c r="A143" s="164" t="s">
        <v>36</v>
      </c>
      <c r="B143" s="164"/>
      <c r="C143" s="204" t="s">
        <v>37</v>
      </c>
      <c r="D143" s="193">
        <f>D144+D179+D193+D204</f>
        <v>119110.1</v>
      </c>
      <c r="E143" s="193">
        <f>E144+E179+E193+E204</f>
        <v>84026.7</v>
      </c>
      <c r="F143" s="193">
        <f>F144+F179+F193+F204</f>
        <v>75659.799999999988</v>
      </c>
    </row>
    <row r="144" spans="1:6" ht="29.25" customHeight="1" outlineLevel="4" x14ac:dyDescent="0.2">
      <c r="A144" s="164" t="s">
        <v>38</v>
      </c>
      <c r="B144" s="164"/>
      <c r="C144" s="204" t="s">
        <v>39</v>
      </c>
      <c r="D144" s="193">
        <f>D145+D166+D170+D176+D173</f>
        <v>53093.100000000006</v>
      </c>
      <c r="E144" s="193">
        <f>E145+E166+E170+E176+E173</f>
        <v>8702.9000000000015</v>
      </c>
      <c r="F144" s="193">
        <f>F145+F166+F170+F176+F173</f>
        <v>8702.9000000000015</v>
      </c>
    </row>
    <row r="145" spans="1:6" ht="31.5" outlineLevel="5" x14ac:dyDescent="0.2">
      <c r="A145" s="164" t="s">
        <v>95</v>
      </c>
      <c r="B145" s="164"/>
      <c r="C145" s="204" t="s">
        <v>96</v>
      </c>
      <c r="D145" s="193">
        <f>D146+D149+D152+D156+D154+D162+D164+D158+D160</f>
        <v>51720.800000000003</v>
      </c>
      <c r="E145" s="193">
        <f t="shared" ref="E145:F145" si="56">E146+E149+E152+E156+E154+E162+E164+E158+E160</f>
        <v>7330.6</v>
      </c>
      <c r="F145" s="193">
        <f t="shared" si="56"/>
        <v>7330.6</v>
      </c>
    </row>
    <row r="146" spans="1:6" ht="31.5" outlineLevel="7" x14ac:dyDescent="0.2">
      <c r="A146" s="164" t="s">
        <v>97</v>
      </c>
      <c r="B146" s="164"/>
      <c r="C146" s="204" t="s">
        <v>98</v>
      </c>
      <c r="D146" s="193">
        <f>D147+D148</f>
        <v>2716.4</v>
      </c>
      <c r="E146" s="193">
        <f t="shared" ref="E146:F146" si="57">E147+E148</f>
        <v>2716.4</v>
      </c>
      <c r="F146" s="193">
        <f t="shared" si="57"/>
        <v>2716.4</v>
      </c>
    </row>
    <row r="147" spans="1:6" ht="31.5" outlineLevel="7" x14ac:dyDescent="0.2">
      <c r="A147" s="167" t="s">
        <v>97</v>
      </c>
      <c r="B147" s="167" t="s">
        <v>7</v>
      </c>
      <c r="C147" s="207" t="s">
        <v>8</v>
      </c>
      <c r="D147" s="109">
        <v>1356.4</v>
      </c>
      <c r="E147" s="156">
        <v>1356.4</v>
      </c>
      <c r="F147" s="156">
        <v>1356.4</v>
      </c>
    </row>
    <row r="148" spans="1:6" ht="33" customHeight="1" outlineLevel="7" x14ac:dyDescent="0.2">
      <c r="A148" s="167" t="s">
        <v>97</v>
      </c>
      <c r="B148" s="167" t="s">
        <v>52</v>
      </c>
      <c r="C148" s="207" t="s">
        <v>53</v>
      </c>
      <c r="D148" s="109">
        <v>1360</v>
      </c>
      <c r="E148" s="156">
        <v>1360</v>
      </c>
      <c r="F148" s="156">
        <v>1360</v>
      </c>
    </row>
    <row r="149" spans="1:6" outlineLevel="7" x14ac:dyDescent="0.2">
      <c r="A149" s="164" t="s">
        <v>281</v>
      </c>
      <c r="B149" s="164"/>
      <c r="C149" s="204" t="s">
        <v>282</v>
      </c>
      <c r="D149" s="193">
        <f>D150+D151</f>
        <v>505.1</v>
      </c>
      <c r="E149" s="193">
        <f t="shared" ref="E149:F149" si="58">E150+E151</f>
        <v>505.1</v>
      </c>
      <c r="F149" s="193">
        <f t="shared" si="58"/>
        <v>505.1</v>
      </c>
    </row>
    <row r="150" spans="1:6" ht="29.25" customHeight="1" outlineLevel="7" x14ac:dyDescent="0.2">
      <c r="A150" s="167" t="s">
        <v>281</v>
      </c>
      <c r="B150" s="167" t="s">
        <v>7</v>
      </c>
      <c r="C150" s="207" t="s">
        <v>8</v>
      </c>
      <c r="D150" s="109">
        <f>393.6+50</f>
        <v>443.6</v>
      </c>
      <c r="E150" s="109">
        <f>393.6+50</f>
        <v>443.6</v>
      </c>
      <c r="F150" s="109">
        <f>393.6+50</f>
        <v>443.6</v>
      </c>
    </row>
    <row r="151" spans="1:6" ht="31.5" outlineLevel="7" x14ac:dyDescent="0.2">
      <c r="A151" s="167" t="s">
        <v>281</v>
      </c>
      <c r="B151" s="167" t="s">
        <v>52</v>
      </c>
      <c r="C151" s="207" t="s">
        <v>53</v>
      </c>
      <c r="D151" s="109">
        <v>61.5</v>
      </c>
      <c r="E151" s="156">
        <v>61.5</v>
      </c>
      <c r="F151" s="156">
        <v>61.5</v>
      </c>
    </row>
    <row r="152" spans="1:6" ht="33.75" customHeight="1" outlineLevel="7" x14ac:dyDescent="0.2">
      <c r="A152" s="164" t="s">
        <v>161</v>
      </c>
      <c r="B152" s="164"/>
      <c r="C152" s="204" t="s">
        <v>373</v>
      </c>
      <c r="D152" s="193">
        <f>D153</f>
        <v>37.700000000000003</v>
      </c>
      <c r="E152" s="193">
        <f t="shared" ref="E152:F152" si="59">E153</f>
        <v>37.700000000000003</v>
      </c>
      <c r="F152" s="193">
        <f t="shared" si="59"/>
        <v>37.700000000000003</v>
      </c>
    </row>
    <row r="153" spans="1:6" ht="31.5" outlineLevel="7" x14ac:dyDescent="0.2">
      <c r="A153" s="167" t="s">
        <v>161</v>
      </c>
      <c r="B153" s="167" t="s">
        <v>52</v>
      </c>
      <c r="C153" s="207" t="s">
        <v>53</v>
      </c>
      <c r="D153" s="109">
        <v>37.700000000000003</v>
      </c>
      <c r="E153" s="156">
        <v>37.700000000000003</v>
      </c>
      <c r="F153" s="156">
        <v>37.700000000000003</v>
      </c>
    </row>
    <row r="154" spans="1:6" ht="47.25" outlineLevel="7" x14ac:dyDescent="0.2">
      <c r="A154" s="164" t="s">
        <v>591</v>
      </c>
      <c r="B154" s="164"/>
      <c r="C154" s="204" t="s">
        <v>592</v>
      </c>
      <c r="D154" s="193">
        <f>D155</f>
        <v>127.8</v>
      </c>
      <c r="E154" s="193">
        <f t="shared" ref="E154:F154" si="60">E155</f>
        <v>131.6</v>
      </c>
      <c r="F154" s="193">
        <f t="shared" si="60"/>
        <v>131.6</v>
      </c>
    </row>
    <row r="155" spans="1:6" ht="31.5" outlineLevel="7" x14ac:dyDescent="0.2">
      <c r="A155" s="167" t="s">
        <v>591</v>
      </c>
      <c r="B155" s="167" t="s">
        <v>52</v>
      </c>
      <c r="C155" s="207" t="s">
        <v>53</v>
      </c>
      <c r="D155" s="109">
        <v>127.8</v>
      </c>
      <c r="E155" s="156">
        <v>131.6</v>
      </c>
      <c r="F155" s="156">
        <v>131.6</v>
      </c>
    </row>
    <row r="156" spans="1:6" ht="31.5" outlineLevel="7" x14ac:dyDescent="0.2">
      <c r="A156" s="164" t="s">
        <v>593</v>
      </c>
      <c r="B156" s="164"/>
      <c r="C156" s="204" t="s">
        <v>594</v>
      </c>
      <c r="D156" s="193">
        <f>D157</f>
        <v>2822</v>
      </c>
      <c r="E156" s="193">
        <f t="shared" ref="E156:F156" si="61">E157</f>
        <v>2822</v>
      </c>
      <c r="F156" s="193">
        <f t="shared" si="61"/>
        <v>2822</v>
      </c>
    </row>
    <row r="157" spans="1:6" ht="31.5" outlineLevel="7" x14ac:dyDescent="0.2">
      <c r="A157" s="167" t="s">
        <v>593</v>
      </c>
      <c r="B157" s="167" t="s">
        <v>52</v>
      </c>
      <c r="C157" s="207" t="s">
        <v>53</v>
      </c>
      <c r="D157" s="109">
        <v>2822</v>
      </c>
      <c r="E157" s="156">
        <v>2822</v>
      </c>
      <c r="F157" s="156">
        <v>2822</v>
      </c>
    </row>
    <row r="158" spans="1:6" ht="47.25" outlineLevel="7" x14ac:dyDescent="0.2">
      <c r="A158" s="150" t="s">
        <v>596</v>
      </c>
      <c r="B158" s="164"/>
      <c r="C158" s="209" t="s">
        <v>595</v>
      </c>
      <c r="D158" s="152">
        <f>D159</f>
        <v>444</v>
      </c>
      <c r="E158" s="152">
        <f t="shared" ref="E158:F158" si="62">E159</f>
        <v>0</v>
      </c>
      <c r="F158" s="152">
        <f t="shared" si="62"/>
        <v>0</v>
      </c>
    </row>
    <row r="159" spans="1:6" ht="31.5" outlineLevel="7" x14ac:dyDescent="0.2">
      <c r="A159" s="155" t="s">
        <v>596</v>
      </c>
      <c r="B159" s="155" t="s">
        <v>52</v>
      </c>
      <c r="C159" s="210" t="s">
        <v>53</v>
      </c>
      <c r="D159" s="109">
        <v>444</v>
      </c>
      <c r="E159" s="156"/>
      <c r="F159" s="156"/>
    </row>
    <row r="160" spans="1:6" ht="47.25" outlineLevel="7" x14ac:dyDescent="0.2">
      <c r="A160" s="150" t="s">
        <v>596</v>
      </c>
      <c r="B160" s="164"/>
      <c r="C160" s="209" t="s">
        <v>597</v>
      </c>
      <c r="D160" s="152">
        <f>D161</f>
        <v>43950</v>
      </c>
      <c r="E160" s="152">
        <f t="shared" ref="E160:F160" si="63">E161</f>
        <v>0</v>
      </c>
      <c r="F160" s="152">
        <f t="shared" si="63"/>
        <v>0</v>
      </c>
    </row>
    <row r="161" spans="1:6" ht="31.5" outlineLevel="7" x14ac:dyDescent="0.2">
      <c r="A161" s="155" t="s">
        <v>596</v>
      </c>
      <c r="B161" s="155" t="s">
        <v>52</v>
      </c>
      <c r="C161" s="210" t="s">
        <v>53</v>
      </c>
      <c r="D161" s="109">
        <v>43950</v>
      </c>
      <c r="E161" s="156"/>
      <c r="F161" s="156"/>
    </row>
    <row r="162" spans="1:6" ht="29.25" customHeight="1" outlineLevel="7" x14ac:dyDescent="0.2">
      <c r="A162" s="164" t="s">
        <v>99</v>
      </c>
      <c r="B162" s="164"/>
      <c r="C162" s="204" t="s">
        <v>362</v>
      </c>
      <c r="D162" s="152">
        <f>D163</f>
        <v>765</v>
      </c>
      <c r="E162" s="152">
        <f t="shared" ref="E162:F162" si="64">E163</f>
        <v>765</v>
      </c>
      <c r="F162" s="152">
        <f t="shared" si="64"/>
        <v>765</v>
      </c>
    </row>
    <row r="163" spans="1:6" ht="47.25" outlineLevel="3" x14ac:dyDescent="0.2">
      <c r="A163" s="167" t="s">
        <v>99</v>
      </c>
      <c r="B163" s="167" t="s">
        <v>4</v>
      </c>
      <c r="C163" s="207" t="s">
        <v>5</v>
      </c>
      <c r="D163" s="109">
        <v>765</v>
      </c>
      <c r="E163" s="156">
        <v>765</v>
      </c>
      <c r="F163" s="156">
        <v>765</v>
      </c>
    </row>
    <row r="164" spans="1:6" ht="31.5" customHeight="1" outlineLevel="4" x14ac:dyDescent="0.2">
      <c r="A164" s="164" t="s">
        <v>99</v>
      </c>
      <c r="B164" s="164"/>
      <c r="C164" s="204" t="s">
        <v>590</v>
      </c>
      <c r="D164" s="152">
        <f>D165</f>
        <v>352.8</v>
      </c>
      <c r="E164" s="152">
        <f t="shared" ref="E164:F164" si="65">E165</f>
        <v>352.8</v>
      </c>
      <c r="F164" s="152">
        <f t="shared" si="65"/>
        <v>352.8</v>
      </c>
    </row>
    <row r="165" spans="1:6" ht="47.25" outlineLevel="5" x14ac:dyDescent="0.2">
      <c r="A165" s="167" t="s">
        <v>99</v>
      </c>
      <c r="B165" s="167" t="s">
        <v>4</v>
      </c>
      <c r="C165" s="207" t="s">
        <v>5</v>
      </c>
      <c r="D165" s="109">
        <v>352.8</v>
      </c>
      <c r="E165" s="156">
        <v>352.8</v>
      </c>
      <c r="F165" s="156">
        <v>352.8</v>
      </c>
    </row>
    <row r="166" spans="1:6" ht="31.5" outlineLevel="7" x14ac:dyDescent="0.2">
      <c r="A166" s="164" t="s">
        <v>283</v>
      </c>
      <c r="B166" s="164"/>
      <c r="C166" s="204" t="s">
        <v>284</v>
      </c>
      <c r="D166" s="193">
        <f t="shared" ref="D166:F166" si="66">D167</f>
        <v>121.5</v>
      </c>
      <c r="E166" s="193">
        <f t="shared" si="66"/>
        <v>121.5</v>
      </c>
      <c r="F166" s="193">
        <f t="shared" si="66"/>
        <v>121.5</v>
      </c>
    </row>
    <row r="167" spans="1:6" ht="31.5" outlineLevel="7" x14ac:dyDescent="0.2">
      <c r="A167" s="164" t="s">
        <v>285</v>
      </c>
      <c r="B167" s="164"/>
      <c r="C167" s="204" t="s">
        <v>286</v>
      </c>
      <c r="D167" s="193">
        <f>D168+D169</f>
        <v>121.5</v>
      </c>
      <c r="E167" s="193">
        <f t="shared" ref="E167:F167" si="67">E168+E169</f>
        <v>121.5</v>
      </c>
      <c r="F167" s="193">
        <f t="shared" si="67"/>
        <v>121.5</v>
      </c>
    </row>
    <row r="168" spans="1:6" ht="31.5" outlineLevel="7" x14ac:dyDescent="0.2">
      <c r="A168" s="167" t="s">
        <v>285</v>
      </c>
      <c r="B168" s="167" t="s">
        <v>7</v>
      </c>
      <c r="C168" s="207" t="s">
        <v>8</v>
      </c>
      <c r="D168" s="109">
        <f>18+22.5+72</f>
        <v>112.5</v>
      </c>
      <c r="E168" s="109">
        <f t="shared" ref="E168:F168" si="68">18+22.5+72</f>
        <v>112.5</v>
      </c>
      <c r="F168" s="109">
        <f t="shared" si="68"/>
        <v>112.5</v>
      </c>
    </row>
    <row r="169" spans="1:6" ht="31.5" outlineLevel="5" x14ac:dyDescent="0.2">
      <c r="A169" s="167" t="s">
        <v>285</v>
      </c>
      <c r="B169" s="167" t="s">
        <v>52</v>
      </c>
      <c r="C169" s="207" t="s">
        <v>53</v>
      </c>
      <c r="D169" s="109">
        <v>9</v>
      </c>
      <c r="E169" s="156">
        <v>9</v>
      </c>
      <c r="F169" s="156">
        <v>9</v>
      </c>
    </row>
    <row r="170" spans="1:6" ht="31.5" outlineLevel="7" x14ac:dyDescent="0.2">
      <c r="A170" s="164" t="s">
        <v>322</v>
      </c>
      <c r="B170" s="164"/>
      <c r="C170" s="204" t="s">
        <v>323</v>
      </c>
      <c r="D170" s="193">
        <f t="shared" ref="D170:F171" si="69">D171</f>
        <v>69.3</v>
      </c>
      <c r="E170" s="193">
        <f t="shared" si="69"/>
        <v>69.3</v>
      </c>
      <c r="F170" s="193">
        <f t="shared" si="69"/>
        <v>69.3</v>
      </c>
    </row>
    <row r="171" spans="1:6" outlineLevel="5" x14ac:dyDescent="0.2">
      <c r="A171" s="164" t="s">
        <v>324</v>
      </c>
      <c r="B171" s="164"/>
      <c r="C171" s="204" t="s">
        <v>325</v>
      </c>
      <c r="D171" s="193">
        <f t="shared" si="69"/>
        <v>69.3</v>
      </c>
      <c r="E171" s="193">
        <f t="shared" si="69"/>
        <v>69.3</v>
      </c>
      <c r="F171" s="193">
        <f t="shared" si="69"/>
        <v>69.3</v>
      </c>
    </row>
    <row r="172" spans="1:6" ht="31.5" outlineLevel="7" x14ac:dyDescent="0.2">
      <c r="A172" s="167" t="s">
        <v>324</v>
      </c>
      <c r="B172" s="167" t="s">
        <v>7</v>
      </c>
      <c r="C172" s="207" t="s">
        <v>8</v>
      </c>
      <c r="D172" s="186">
        <v>69.3</v>
      </c>
      <c r="E172" s="186">
        <v>69.3</v>
      </c>
      <c r="F172" s="186">
        <v>69.3</v>
      </c>
    </row>
    <row r="173" spans="1:6" outlineLevel="5" x14ac:dyDescent="0.2">
      <c r="A173" s="164" t="s">
        <v>520</v>
      </c>
      <c r="B173" s="164"/>
      <c r="C173" s="206" t="s">
        <v>519</v>
      </c>
      <c r="D173" s="193">
        <f>D174</f>
        <v>839</v>
      </c>
      <c r="E173" s="193">
        <f t="shared" ref="E173:F174" si="70">E174</f>
        <v>839</v>
      </c>
      <c r="F173" s="193">
        <f t="shared" si="70"/>
        <v>839</v>
      </c>
    </row>
    <row r="174" spans="1:6" ht="31.5" outlineLevel="7" x14ac:dyDescent="0.2">
      <c r="A174" s="164" t="s">
        <v>515</v>
      </c>
      <c r="B174" s="164" t="s">
        <v>387</v>
      </c>
      <c r="C174" s="213" t="s">
        <v>544</v>
      </c>
      <c r="D174" s="193">
        <f>D175</f>
        <v>839</v>
      </c>
      <c r="E174" s="193">
        <f t="shared" si="70"/>
        <v>839</v>
      </c>
      <c r="F174" s="193">
        <f t="shared" si="70"/>
        <v>839</v>
      </c>
    </row>
    <row r="175" spans="1:6" ht="31.5" outlineLevel="5" x14ac:dyDescent="0.2">
      <c r="A175" s="167" t="s">
        <v>515</v>
      </c>
      <c r="B175" s="167" t="s">
        <v>52</v>
      </c>
      <c r="C175" s="208" t="s">
        <v>365</v>
      </c>
      <c r="D175" s="109">
        <v>839</v>
      </c>
      <c r="E175" s="109">
        <v>839</v>
      </c>
      <c r="F175" s="109">
        <v>839</v>
      </c>
    </row>
    <row r="176" spans="1:6" ht="47.25" outlineLevel="7" x14ac:dyDescent="0.2">
      <c r="A176" s="164" t="s">
        <v>40</v>
      </c>
      <c r="B176" s="164"/>
      <c r="C176" s="204" t="s">
        <v>41</v>
      </c>
      <c r="D176" s="193">
        <f t="shared" ref="D176:F177" si="71">D177</f>
        <v>342.5</v>
      </c>
      <c r="E176" s="193">
        <f t="shared" si="71"/>
        <v>342.5</v>
      </c>
      <c r="F176" s="193">
        <f t="shared" si="71"/>
        <v>342.5</v>
      </c>
    </row>
    <row r="177" spans="1:6" outlineLevel="5" x14ac:dyDescent="0.2">
      <c r="A177" s="164" t="s">
        <v>42</v>
      </c>
      <c r="B177" s="164"/>
      <c r="C177" s="204" t="s">
        <v>43</v>
      </c>
      <c r="D177" s="193">
        <f>D178</f>
        <v>342.5</v>
      </c>
      <c r="E177" s="193">
        <f t="shared" si="71"/>
        <v>342.5</v>
      </c>
      <c r="F177" s="193">
        <f t="shared" si="71"/>
        <v>342.5</v>
      </c>
    </row>
    <row r="178" spans="1:6" ht="31.5" outlineLevel="7" x14ac:dyDescent="0.2">
      <c r="A178" s="167" t="s">
        <v>42</v>
      </c>
      <c r="B178" s="167" t="s">
        <v>7</v>
      </c>
      <c r="C178" s="207" t="s">
        <v>8</v>
      </c>
      <c r="D178" s="109">
        <v>342.5</v>
      </c>
      <c r="E178" s="156">
        <v>342.5</v>
      </c>
      <c r="F178" s="156">
        <v>342.5</v>
      </c>
    </row>
    <row r="179" spans="1:6" ht="31.5" outlineLevel="5" x14ac:dyDescent="0.2">
      <c r="A179" s="164" t="s">
        <v>76</v>
      </c>
      <c r="B179" s="164"/>
      <c r="C179" s="204" t="s">
        <v>77</v>
      </c>
      <c r="D179" s="193">
        <f>D180+D183</f>
        <v>28403.800000000003</v>
      </c>
      <c r="E179" s="193">
        <f>E180+E183</f>
        <v>29588.9</v>
      </c>
      <c r="F179" s="193">
        <f>F180+F183</f>
        <v>30222</v>
      </c>
    </row>
    <row r="180" spans="1:6" ht="33" customHeight="1" outlineLevel="7" x14ac:dyDescent="0.2">
      <c r="A180" s="164" t="s">
        <v>78</v>
      </c>
      <c r="B180" s="164"/>
      <c r="C180" s="204" t="s">
        <v>79</v>
      </c>
      <c r="D180" s="193">
        <f>D181</f>
        <v>2195.1999999999998</v>
      </c>
      <c r="E180" s="193">
        <f>E181</f>
        <v>2195.1999999999998</v>
      </c>
      <c r="F180" s="193">
        <f>F181</f>
        <v>2828.3</v>
      </c>
    </row>
    <row r="181" spans="1:6" ht="33" customHeight="1" outlineLevel="5" x14ac:dyDescent="0.2">
      <c r="A181" s="164" t="s">
        <v>80</v>
      </c>
      <c r="B181" s="164"/>
      <c r="C181" s="204" t="s">
        <v>81</v>
      </c>
      <c r="D181" s="193">
        <f>D182</f>
        <v>2195.1999999999998</v>
      </c>
      <c r="E181" s="193">
        <f t="shared" ref="E181:F181" si="72">E182</f>
        <v>2195.1999999999998</v>
      </c>
      <c r="F181" s="193">
        <f t="shared" si="72"/>
        <v>2828.3</v>
      </c>
    </row>
    <row r="182" spans="1:6" ht="31.5" outlineLevel="7" x14ac:dyDescent="0.2">
      <c r="A182" s="167" t="s">
        <v>80</v>
      </c>
      <c r="B182" s="167" t="s">
        <v>7</v>
      </c>
      <c r="C182" s="207" t="s">
        <v>8</v>
      </c>
      <c r="D182" s="109">
        <v>2195.1999999999998</v>
      </c>
      <c r="E182" s="156">
        <v>2195.1999999999998</v>
      </c>
      <c r="F182" s="156">
        <v>2828.3</v>
      </c>
    </row>
    <row r="183" spans="1:6" ht="31.5" outlineLevel="5" x14ac:dyDescent="0.2">
      <c r="A183" s="164" t="s">
        <v>87</v>
      </c>
      <c r="B183" s="164"/>
      <c r="C183" s="204" t="s">
        <v>88</v>
      </c>
      <c r="D183" s="193">
        <f>D184+D189+D191+D187</f>
        <v>26208.600000000002</v>
      </c>
      <c r="E183" s="193">
        <f t="shared" ref="E183:F183" si="73">E184+E189+E191+E187</f>
        <v>27393.7</v>
      </c>
      <c r="F183" s="193">
        <f t="shared" si="73"/>
        <v>27393.7</v>
      </c>
    </row>
    <row r="184" spans="1:6" ht="31.5" outlineLevel="7" x14ac:dyDescent="0.2">
      <c r="A184" s="164" t="s">
        <v>89</v>
      </c>
      <c r="B184" s="164"/>
      <c r="C184" s="204" t="s">
        <v>90</v>
      </c>
      <c r="D184" s="193">
        <f>D185+D186</f>
        <v>19540.600000000002</v>
      </c>
      <c r="E184" s="193">
        <f t="shared" ref="E184:F184" si="74">E185+E186</f>
        <v>19540.600000000002</v>
      </c>
      <c r="F184" s="193">
        <f t="shared" si="74"/>
        <v>19540.600000000002</v>
      </c>
    </row>
    <row r="185" spans="1:6" ht="31.5" outlineLevel="7" x14ac:dyDescent="0.2">
      <c r="A185" s="167" t="s">
        <v>89</v>
      </c>
      <c r="B185" s="167" t="s">
        <v>7</v>
      </c>
      <c r="C185" s="207" t="s">
        <v>8</v>
      </c>
      <c r="D185" s="109">
        <v>226.9</v>
      </c>
      <c r="E185" s="156">
        <v>226.9</v>
      </c>
      <c r="F185" s="156">
        <v>226.9</v>
      </c>
    </row>
    <row r="186" spans="1:6" ht="31.5" outlineLevel="7" x14ac:dyDescent="0.2">
      <c r="A186" s="167" t="s">
        <v>89</v>
      </c>
      <c r="B186" s="167" t="s">
        <v>52</v>
      </c>
      <c r="C186" s="207" t="s">
        <v>53</v>
      </c>
      <c r="D186" s="109">
        <v>19313.7</v>
      </c>
      <c r="E186" s="156">
        <v>19313.7</v>
      </c>
      <c r="F186" s="156">
        <v>19313.7</v>
      </c>
    </row>
    <row r="187" spans="1:6" outlineLevel="4" x14ac:dyDescent="0.2">
      <c r="A187" s="176" t="s">
        <v>518</v>
      </c>
      <c r="B187" s="164"/>
      <c r="C187" s="213" t="s">
        <v>517</v>
      </c>
      <c r="D187" s="152">
        <f>D188</f>
        <v>4385</v>
      </c>
      <c r="E187" s="152">
        <f t="shared" ref="E187:F187" si="75">E188</f>
        <v>3870</v>
      </c>
      <c r="F187" s="152">
        <f t="shared" si="75"/>
        <v>3870</v>
      </c>
    </row>
    <row r="188" spans="1:6" ht="31.5" outlineLevel="5" x14ac:dyDescent="0.2">
      <c r="A188" s="177" t="s">
        <v>518</v>
      </c>
      <c r="B188" s="155" t="s">
        <v>52</v>
      </c>
      <c r="C188" s="210" t="s">
        <v>53</v>
      </c>
      <c r="D188" s="109">
        <v>4385</v>
      </c>
      <c r="E188" s="109">
        <v>3870</v>
      </c>
      <c r="F188" s="109">
        <v>3870</v>
      </c>
    </row>
    <row r="189" spans="1:6" outlineLevel="7" x14ac:dyDescent="0.2">
      <c r="A189" s="164" t="s">
        <v>117</v>
      </c>
      <c r="B189" s="164"/>
      <c r="C189" s="204" t="s">
        <v>118</v>
      </c>
      <c r="D189" s="193">
        <f>D190</f>
        <v>1300</v>
      </c>
      <c r="E189" s="193">
        <f t="shared" ref="E189:F189" si="76">E190</f>
        <v>1000</v>
      </c>
      <c r="F189" s="193">
        <f t="shared" si="76"/>
        <v>1000</v>
      </c>
    </row>
    <row r="190" spans="1:6" ht="31.5" outlineLevel="7" x14ac:dyDescent="0.2">
      <c r="A190" s="167" t="s">
        <v>117</v>
      </c>
      <c r="B190" s="167" t="s">
        <v>7</v>
      </c>
      <c r="C190" s="207" t="s">
        <v>8</v>
      </c>
      <c r="D190" s="109">
        <v>1300</v>
      </c>
      <c r="E190" s="156">
        <v>1000</v>
      </c>
      <c r="F190" s="156">
        <v>1000</v>
      </c>
    </row>
    <row r="191" spans="1:6" ht="19.5" customHeight="1" outlineLevel="5" x14ac:dyDescent="0.2">
      <c r="A191" s="164" t="s">
        <v>91</v>
      </c>
      <c r="B191" s="164"/>
      <c r="C191" s="204" t="s">
        <v>92</v>
      </c>
      <c r="D191" s="193">
        <f>D192</f>
        <v>983</v>
      </c>
      <c r="E191" s="193">
        <f t="shared" ref="E191:F191" si="77">E192</f>
        <v>2983.1</v>
      </c>
      <c r="F191" s="193">
        <f t="shared" si="77"/>
        <v>2983.1</v>
      </c>
    </row>
    <row r="192" spans="1:6" ht="31.5" outlineLevel="7" x14ac:dyDescent="0.2">
      <c r="A192" s="167" t="s">
        <v>91</v>
      </c>
      <c r="B192" s="167" t="s">
        <v>52</v>
      </c>
      <c r="C192" s="207" t="s">
        <v>53</v>
      </c>
      <c r="D192" s="109">
        <v>983</v>
      </c>
      <c r="E192" s="109">
        <v>2983.1</v>
      </c>
      <c r="F192" s="109">
        <v>2983.1</v>
      </c>
    </row>
    <row r="193" spans="1:6" ht="31.5" outlineLevel="7" x14ac:dyDescent="0.2">
      <c r="A193" s="164" t="s">
        <v>119</v>
      </c>
      <c r="B193" s="164"/>
      <c r="C193" s="204" t="s">
        <v>120</v>
      </c>
      <c r="D193" s="193">
        <f>D194+D201</f>
        <v>940</v>
      </c>
      <c r="E193" s="193">
        <f t="shared" ref="E193:F193" si="78">E194+E201</f>
        <v>940</v>
      </c>
      <c r="F193" s="193">
        <f t="shared" si="78"/>
        <v>940</v>
      </c>
    </row>
    <row r="194" spans="1:6" outlineLevel="5" x14ac:dyDescent="0.2">
      <c r="A194" s="164" t="s">
        <v>121</v>
      </c>
      <c r="B194" s="164"/>
      <c r="C194" s="204" t="s">
        <v>122</v>
      </c>
      <c r="D194" s="193">
        <f>D195+D197+D199</f>
        <v>920</v>
      </c>
      <c r="E194" s="193">
        <f t="shared" ref="E194:F194" si="79">E195+E197+E199</f>
        <v>920</v>
      </c>
      <c r="F194" s="193">
        <f t="shared" si="79"/>
        <v>920</v>
      </c>
    </row>
    <row r="195" spans="1:6" outlineLevel="7" x14ac:dyDescent="0.2">
      <c r="A195" s="164" t="s">
        <v>123</v>
      </c>
      <c r="B195" s="164"/>
      <c r="C195" s="204" t="s">
        <v>124</v>
      </c>
      <c r="D195" s="193">
        <f>D196</f>
        <v>600</v>
      </c>
      <c r="E195" s="193">
        <f t="shared" ref="E195:F195" si="80">E196</f>
        <v>600</v>
      </c>
      <c r="F195" s="193">
        <f t="shared" si="80"/>
        <v>600</v>
      </c>
    </row>
    <row r="196" spans="1:6" ht="31.5" outlineLevel="5" x14ac:dyDescent="0.2">
      <c r="A196" s="167" t="s">
        <v>123</v>
      </c>
      <c r="B196" s="167" t="s">
        <v>7</v>
      </c>
      <c r="C196" s="207" t="s">
        <v>8</v>
      </c>
      <c r="D196" s="109">
        <v>600</v>
      </c>
      <c r="E196" s="156">
        <v>600</v>
      </c>
      <c r="F196" s="156">
        <v>600</v>
      </c>
    </row>
    <row r="197" spans="1:6" ht="31.5" outlineLevel="7" x14ac:dyDescent="0.2">
      <c r="A197" s="164" t="s">
        <v>182</v>
      </c>
      <c r="B197" s="164"/>
      <c r="C197" s="204" t="s">
        <v>183</v>
      </c>
      <c r="D197" s="193">
        <f>D198</f>
        <v>150</v>
      </c>
      <c r="E197" s="193">
        <f t="shared" ref="E197:F197" si="81">E198</f>
        <v>150</v>
      </c>
      <c r="F197" s="193">
        <f t="shared" si="81"/>
        <v>150</v>
      </c>
    </row>
    <row r="198" spans="1:6" ht="31.5" outlineLevel="5" x14ac:dyDescent="0.2">
      <c r="A198" s="167" t="s">
        <v>182</v>
      </c>
      <c r="B198" s="167" t="s">
        <v>7</v>
      </c>
      <c r="C198" s="207" t="s">
        <v>8</v>
      </c>
      <c r="D198" s="109">
        <v>150</v>
      </c>
      <c r="E198" s="109">
        <v>150</v>
      </c>
      <c r="F198" s="109">
        <v>150</v>
      </c>
    </row>
    <row r="199" spans="1:6" outlineLevel="7" x14ac:dyDescent="0.2">
      <c r="A199" s="164" t="s">
        <v>184</v>
      </c>
      <c r="B199" s="164"/>
      <c r="C199" s="204" t="s">
        <v>185</v>
      </c>
      <c r="D199" s="193">
        <f>D200</f>
        <v>170</v>
      </c>
      <c r="E199" s="193">
        <f t="shared" ref="E199:F199" si="82">E200</f>
        <v>170</v>
      </c>
      <c r="F199" s="193">
        <f t="shared" si="82"/>
        <v>170</v>
      </c>
    </row>
    <row r="200" spans="1:6" ht="30.75" customHeight="1" outlineLevel="5" x14ac:dyDescent="0.2">
      <c r="A200" s="167" t="s">
        <v>184</v>
      </c>
      <c r="B200" s="167" t="s">
        <v>7</v>
      </c>
      <c r="C200" s="207" t="s">
        <v>8</v>
      </c>
      <c r="D200" s="109">
        <v>170</v>
      </c>
      <c r="E200" s="156">
        <v>170</v>
      </c>
      <c r="F200" s="156">
        <v>170</v>
      </c>
    </row>
    <row r="201" spans="1:6" ht="31.5" outlineLevel="7" x14ac:dyDescent="0.2">
      <c r="A201" s="164" t="s">
        <v>186</v>
      </c>
      <c r="B201" s="164"/>
      <c r="C201" s="204" t="s">
        <v>187</v>
      </c>
      <c r="D201" s="193">
        <f t="shared" ref="D201:F202" si="83">D202</f>
        <v>20</v>
      </c>
      <c r="E201" s="193">
        <f t="shared" si="83"/>
        <v>20</v>
      </c>
      <c r="F201" s="193">
        <f t="shared" si="83"/>
        <v>20</v>
      </c>
    </row>
    <row r="202" spans="1:6" outlineLevel="5" x14ac:dyDescent="0.2">
      <c r="A202" s="164" t="s">
        <v>188</v>
      </c>
      <c r="B202" s="164"/>
      <c r="C202" s="204" t="s">
        <v>189</v>
      </c>
      <c r="D202" s="193">
        <f>D203</f>
        <v>20</v>
      </c>
      <c r="E202" s="193">
        <f t="shared" si="83"/>
        <v>20</v>
      </c>
      <c r="F202" s="193">
        <f t="shared" si="83"/>
        <v>20</v>
      </c>
    </row>
    <row r="203" spans="1:6" ht="31.5" outlineLevel="7" x14ac:dyDescent="0.2">
      <c r="A203" s="167" t="s">
        <v>188</v>
      </c>
      <c r="B203" s="167" t="s">
        <v>7</v>
      </c>
      <c r="C203" s="207" t="s">
        <v>8</v>
      </c>
      <c r="D203" s="109">
        <v>20</v>
      </c>
      <c r="E203" s="109">
        <v>20</v>
      </c>
      <c r="F203" s="109">
        <v>20</v>
      </c>
    </row>
    <row r="204" spans="1:6" ht="30.75" customHeight="1" outlineLevel="4" x14ac:dyDescent="0.2">
      <c r="A204" s="164" t="s">
        <v>82</v>
      </c>
      <c r="B204" s="164"/>
      <c r="C204" s="204" t="s">
        <v>83</v>
      </c>
      <c r="D204" s="193">
        <f t="shared" ref="D204:F205" si="84">D205</f>
        <v>36673.199999999997</v>
      </c>
      <c r="E204" s="193">
        <f t="shared" si="84"/>
        <v>44794.899999999994</v>
      </c>
      <c r="F204" s="193">
        <f t="shared" si="84"/>
        <v>35794.899999999994</v>
      </c>
    </row>
    <row r="205" spans="1:6" ht="31.5" outlineLevel="5" x14ac:dyDescent="0.2">
      <c r="A205" s="164" t="s">
        <v>84</v>
      </c>
      <c r="B205" s="164"/>
      <c r="C205" s="204" t="s">
        <v>31</v>
      </c>
      <c r="D205" s="193">
        <f t="shared" si="84"/>
        <v>36673.199999999997</v>
      </c>
      <c r="E205" s="193">
        <f t="shared" si="84"/>
        <v>44794.899999999994</v>
      </c>
      <c r="F205" s="193">
        <f t="shared" si="84"/>
        <v>35794.899999999994</v>
      </c>
    </row>
    <row r="206" spans="1:6" outlineLevel="7" x14ac:dyDescent="0.2">
      <c r="A206" s="164" t="s">
        <v>85</v>
      </c>
      <c r="B206" s="164"/>
      <c r="C206" s="204" t="s">
        <v>86</v>
      </c>
      <c r="D206" s="193">
        <f>D207+D208+D209</f>
        <v>36673.199999999997</v>
      </c>
      <c r="E206" s="193">
        <f>E207+E208+E209</f>
        <v>44794.899999999994</v>
      </c>
      <c r="F206" s="193">
        <f>F207+F208+F209</f>
        <v>35794.899999999994</v>
      </c>
    </row>
    <row r="207" spans="1:6" ht="47.25" outlineLevel="7" x14ac:dyDescent="0.2">
      <c r="A207" s="167" t="s">
        <v>85</v>
      </c>
      <c r="B207" s="167" t="s">
        <v>4</v>
      </c>
      <c r="C207" s="207" t="s">
        <v>5</v>
      </c>
      <c r="D207" s="109">
        <v>32266.2</v>
      </c>
      <c r="E207" s="109">
        <v>32266.2</v>
      </c>
      <c r="F207" s="109">
        <v>32266.2</v>
      </c>
    </row>
    <row r="208" spans="1:6" ht="31.5" outlineLevel="4" x14ac:dyDescent="0.2">
      <c r="A208" s="167" t="s">
        <v>85</v>
      </c>
      <c r="B208" s="167" t="s">
        <v>7</v>
      </c>
      <c r="C208" s="207" t="s">
        <v>8</v>
      </c>
      <c r="D208" s="109">
        <v>4350.8</v>
      </c>
      <c r="E208" s="109">
        <v>12472.5</v>
      </c>
      <c r="F208" s="109">
        <v>3472.5</v>
      </c>
    </row>
    <row r="209" spans="1:6" ht="19.5" customHeight="1" outlineLevel="5" x14ac:dyDescent="0.2">
      <c r="A209" s="167" t="s">
        <v>85</v>
      </c>
      <c r="B209" s="167" t="s">
        <v>15</v>
      </c>
      <c r="C209" s="207" t="s">
        <v>16</v>
      </c>
      <c r="D209" s="109">
        <v>56.2</v>
      </c>
      <c r="E209" s="109">
        <v>56.2</v>
      </c>
      <c r="F209" s="109">
        <v>56.2</v>
      </c>
    </row>
    <row r="210" spans="1:6" ht="31.5" outlineLevel="7" x14ac:dyDescent="0.2">
      <c r="A210" s="164" t="s">
        <v>100</v>
      </c>
      <c r="B210" s="164"/>
      <c r="C210" s="204" t="s">
        <v>101</v>
      </c>
      <c r="D210" s="193">
        <f>D215+D222+D229+D211</f>
        <v>44659.4</v>
      </c>
      <c r="E210" s="193">
        <f>E215+E222+E229+E211</f>
        <v>43270.400000000001</v>
      </c>
      <c r="F210" s="193">
        <f>F215+F222+F229+F211</f>
        <v>43270.400000000001</v>
      </c>
    </row>
    <row r="211" spans="1:6" ht="39" customHeight="1" outlineLevel="7" x14ac:dyDescent="0.2">
      <c r="A211" s="150" t="s">
        <v>140</v>
      </c>
      <c r="B211" s="150"/>
      <c r="C211" s="209" t="s">
        <v>141</v>
      </c>
      <c r="D211" s="152">
        <f>D212</f>
        <v>1100</v>
      </c>
      <c r="E211" s="152">
        <f t="shared" ref="E211:F213" si="85">E212</f>
        <v>711</v>
      </c>
      <c r="F211" s="152">
        <f t="shared" si="85"/>
        <v>711</v>
      </c>
    </row>
    <row r="212" spans="1:6" ht="31.5" outlineLevel="7" x14ac:dyDescent="0.2">
      <c r="A212" s="150" t="s">
        <v>142</v>
      </c>
      <c r="B212" s="150"/>
      <c r="C212" s="209" t="s">
        <v>384</v>
      </c>
      <c r="D212" s="152">
        <f>D213</f>
        <v>1100</v>
      </c>
      <c r="E212" s="152">
        <f t="shared" si="85"/>
        <v>711</v>
      </c>
      <c r="F212" s="152">
        <f t="shared" si="85"/>
        <v>711</v>
      </c>
    </row>
    <row r="213" spans="1:6" outlineLevel="7" x14ac:dyDescent="0.2">
      <c r="A213" s="150" t="s">
        <v>383</v>
      </c>
      <c r="B213" s="150"/>
      <c r="C213" s="209" t="s">
        <v>143</v>
      </c>
      <c r="D213" s="152">
        <f>D214</f>
        <v>1100</v>
      </c>
      <c r="E213" s="152">
        <f t="shared" si="85"/>
        <v>711</v>
      </c>
      <c r="F213" s="152">
        <f t="shared" si="85"/>
        <v>711</v>
      </c>
    </row>
    <row r="214" spans="1:6" outlineLevel="4" x14ac:dyDescent="0.2">
      <c r="A214" s="155" t="s">
        <v>383</v>
      </c>
      <c r="B214" s="155" t="s">
        <v>15</v>
      </c>
      <c r="C214" s="210" t="s">
        <v>16</v>
      </c>
      <c r="D214" s="109">
        <v>1100</v>
      </c>
      <c r="E214" s="156">
        <v>711</v>
      </c>
      <c r="F214" s="156">
        <v>711</v>
      </c>
    </row>
    <row r="215" spans="1:6" ht="47.25" outlineLevel="5" x14ac:dyDescent="0.2">
      <c r="A215" s="164" t="s">
        <v>244</v>
      </c>
      <c r="B215" s="164"/>
      <c r="C215" s="204" t="s">
        <v>245</v>
      </c>
      <c r="D215" s="193">
        <f>D216+D219</f>
        <v>2204.8000000000002</v>
      </c>
      <c r="E215" s="193">
        <f>E216+E219</f>
        <v>2204.8000000000002</v>
      </c>
      <c r="F215" s="193">
        <f>F216+F219</f>
        <v>2204.8000000000002</v>
      </c>
    </row>
    <row r="216" spans="1:6" ht="31.5" outlineLevel="7" x14ac:dyDescent="0.2">
      <c r="A216" s="164" t="s">
        <v>246</v>
      </c>
      <c r="B216" s="164"/>
      <c r="C216" s="204" t="s">
        <v>247</v>
      </c>
      <c r="D216" s="193">
        <f t="shared" ref="D216:F217" si="86">D217</f>
        <v>1734.8</v>
      </c>
      <c r="E216" s="193">
        <f t="shared" si="86"/>
        <v>1734.8</v>
      </c>
      <c r="F216" s="193">
        <f t="shared" si="86"/>
        <v>1734.8</v>
      </c>
    </row>
    <row r="217" spans="1:6" outlineLevel="3" x14ac:dyDescent="0.2">
      <c r="A217" s="164" t="s">
        <v>248</v>
      </c>
      <c r="B217" s="164"/>
      <c r="C217" s="204" t="s">
        <v>249</v>
      </c>
      <c r="D217" s="193">
        <f>D218</f>
        <v>1734.8</v>
      </c>
      <c r="E217" s="193">
        <f t="shared" si="86"/>
        <v>1734.8</v>
      </c>
      <c r="F217" s="193">
        <f t="shared" si="86"/>
        <v>1734.8</v>
      </c>
    </row>
    <row r="218" spans="1:6" ht="31.5" customHeight="1" outlineLevel="4" x14ac:dyDescent="0.2">
      <c r="A218" s="167" t="s">
        <v>248</v>
      </c>
      <c r="B218" s="167" t="s">
        <v>7</v>
      </c>
      <c r="C218" s="207" t="s">
        <v>8</v>
      </c>
      <c r="D218" s="109">
        <v>1734.8</v>
      </c>
      <c r="E218" s="156">
        <v>1734.8</v>
      </c>
      <c r="F218" s="156">
        <v>1734.8</v>
      </c>
    </row>
    <row r="219" spans="1:6" ht="31.5" outlineLevel="5" x14ac:dyDescent="0.2">
      <c r="A219" s="164" t="s">
        <v>250</v>
      </c>
      <c r="B219" s="164"/>
      <c r="C219" s="204" t="s">
        <v>251</v>
      </c>
      <c r="D219" s="193">
        <f>D220</f>
        <v>470</v>
      </c>
      <c r="E219" s="193">
        <f t="shared" ref="E219:F219" si="87">E220</f>
        <v>470</v>
      </c>
      <c r="F219" s="193">
        <f t="shared" si="87"/>
        <v>470</v>
      </c>
    </row>
    <row r="220" spans="1:6" outlineLevel="7" x14ac:dyDescent="0.2">
      <c r="A220" s="164" t="s">
        <v>252</v>
      </c>
      <c r="B220" s="164"/>
      <c r="C220" s="204" t="s">
        <v>253</v>
      </c>
      <c r="D220" s="193">
        <f>D221</f>
        <v>470</v>
      </c>
      <c r="E220" s="193">
        <f t="shared" ref="E220:F220" si="88">E221</f>
        <v>470</v>
      </c>
      <c r="F220" s="193">
        <f t="shared" si="88"/>
        <v>470</v>
      </c>
    </row>
    <row r="221" spans="1:6" ht="31.5" outlineLevel="4" x14ac:dyDescent="0.2">
      <c r="A221" s="167" t="s">
        <v>252</v>
      </c>
      <c r="B221" s="167" t="s">
        <v>7</v>
      </c>
      <c r="C221" s="207" t="s">
        <v>8</v>
      </c>
      <c r="D221" s="109">
        <v>470</v>
      </c>
      <c r="E221" s="156">
        <v>470</v>
      </c>
      <c r="F221" s="156">
        <v>470</v>
      </c>
    </row>
    <row r="222" spans="1:6" ht="31.5" outlineLevel="7" x14ac:dyDescent="0.2">
      <c r="A222" s="164" t="s">
        <v>102</v>
      </c>
      <c r="B222" s="164"/>
      <c r="C222" s="204" t="s">
        <v>103</v>
      </c>
      <c r="D222" s="193">
        <f>D223+D226</f>
        <v>2300</v>
      </c>
      <c r="E222" s="193">
        <f>E223+E226</f>
        <v>2900</v>
      </c>
      <c r="F222" s="193">
        <f>F223+F226</f>
        <v>2900</v>
      </c>
    </row>
    <row r="223" spans="1:6" ht="31.5" outlineLevel="7" x14ac:dyDescent="0.2">
      <c r="A223" s="164" t="s">
        <v>104</v>
      </c>
      <c r="B223" s="164"/>
      <c r="C223" s="204" t="s">
        <v>105</v>
      </c>
      <c r="D223" s="193">
        <f t="shared" ref="D223:F224" si="89">D224</f>
        <v>1300</v>
      </c>
      <c r="E223" s="193">
        <f t="shared" si="89"/>
        <v>1900</v>
      </c>
      <c r="F223" s="193">
        <f t="shared" si="89"/>
        <v>1900</v>
      </c>
    </row>
    <row r="224" spans="1:6" ht="31.5" outlineLevel="7" x14ac:dyDescent="0.2">
      <c r="A224" s="164" t="s">
        <v>106</v>
      </c>
      <c r="B224" s="164"/>
      <c r="C224" s="204" t="s">
        <v>107</v>
      </c>
      <c r="D224" s="193">
        <f>D225</f>
        <v>1300</v>
      </c>
      <c r="E224" s="193">
        <f t="shared" si="89"/>
        <v>1900</v>
      </c>
      <c r="F224" s="193">
        <f t="shared" si="89"/>
        <v>1900</v>
      </c>
    </row>
    <row r="225" spans="1:6" outlineLevel="5" x14ac:dyDescent="0.2">
      <c r="A225" s="167" t="s">
        <v>106</v>
      </c>
      <c r="B225" s="167" t="s">
        <v>15</v>
      </c>
      <c r="C225" s="207" t="s">
        <v>16</v>
      </c>
      <c r="D225" s="109">
        <v>1300</v>
      </c>
      <c r="E225" s="109">
        <v>1900</v>
      </c>
      <c r="F225" s="109">
        <v>1900</v>
      </c>
    </row>
    <row r="226" spans="1:6" ht="31.5" outlineLevel="7" x14ac:dyDescent="0.2">
      <c r="A226" s="164" t="s">
        <v>108</v>
      </c>
      <c r="B226" s="164"/>
      <c r="C226" s="204" t="s">
        <v>109</v>
      </c>
      <c r="D226" s="193">
        <f t="shared" ref="D226:F227" si="90">D227</f>
        <v>1000</v>
      </c>
      <c r="E226" s="193">
        <f t="shared" si="90"/>
        <v>1000</v>
      </c>
      <c r="F226" s="193">
        <f t="shared" si="90"/>
        <v>1000</v>
      </c>
    </row>
    <row r="227" spans="1:6" ht="31.5" outlineLevel="5" x14ac:dyDescent="0.2">
      <c r="A227" s="164" t="s">
        <v>110</v>
      </c>
      <c r="B227" s="164"/>
      <c r="C227" s="204" t="s">
        <v>111</v>
      </c>
      <c r="D227" s="193">
        <f>D228</f>
        <v>1000</v>
      </c>
      <c r="E227" s="193">
        <f t="shared" si="90"/>
        <v>1000</v>
      </c>
      <c r="F227" s="193">
        <f t="shared" si="90"/>
        <v>1000</v>
      </c>
    </row>
    <row r="228" spans="1:6" outlineLevel="7" x14ac:dyDescent="0.2">
      <c r="A228" s="167" t="s">
        <v>110</v>
      </c>
      <c r="B228" s="167" t="s">
        <v>15</v>
      </c>
      <c r="C228" s="207" t="s">
        <v>16</v>
      </c>
      <c r="D228" s="109">
        <v>1000</v>
      </c>
      <c r="E228" s="109">
        <v>1000</v>
      </c>
      <c r="F228" s="109">
        <v>1000</v>
      </c>
    </row>
    <row r="229" spans="1:6" ht="31.5" outlineLevel="3" x14ac:dyDescent="0.2">
      <c r="A229" s="164" t="s">
        <v>240</v>
      </c>
      <c r="B229" s="164"/>
      <c r="C229" s="204" t="s">
        <v>241</v>
      </c>
      <c r="D229" s="193">
        <f>D230</f>
        <v>39054.6</v>
      </c>
      <c r="E229" s="193">
        <f>E230</f>
        <v>37454.6</v>
      </c>
      <c r="F229" s="193">
        <f>F230</f>
        <v>37454.6</v>
      </c>
    </row>
    <row r="230" spans="1:6" ht="31.5" outlineLevel="4" x14ac:dyDescent="0.2">
      <c r="A230" s="164" t="s">
        <v>242</v>
      </c>
      <c r="B230" s="164"/>
      <c r="C230" s="204" t="s">
        <v>31</v>
      </c>
      <c r="D230" s="193">
        <f>D231+D235</f>
        <v>39054.6</v>
      </c>
      <c r="E230" s="193">
        <f>E231+E235</f>
        <v>37454.6</v>
      </c>
      <c r="F230" s="193">
        <f>F231+F235</f>
        <v>37454.6</v>
      </c>
    </row>
    <row r="231" spans="1:6" outlineLevel="5" x14ac:dyDescent="0.2">
      <c r="A231" s="164" t="s">
        <v>243</v>
      </c>
      <c r="B231" s="164"/>
      <c r="C231" s="204" t="s">
        <v>33</v>
      </c>
      <c r="D231" s="193">
        <f>D232+D233+D234</f>
        <v>28325.5</v>
      </c>
      <c r="E231" s="193">
        <f t="shared" ref="E231:F231" si="91">E232+E233+E234</f>
        <v>28325.5</v>
      </c>
      <c r="F231" s="193">
        <f t="shared" si="91"/>
        <v>28325.5</v>
      </c>
    </row>
    <row r="232" spans="1:6" ht="47.25" outlineLevel="7" x14ac:dyDescent="0.2">
      <c r="A232" s="167" t="s">
        <v>243</v>
      </c>
      <c r="B232" s="167" t="s">
        <v>4</v>
      </c>
      <c r="C232" s="207" t="s">
        <v>5</v>
      </c>
      <c r="D232" s="109">
        <v>27309.4</v>
      </c>
      <c r="E232" s="156">
        <v>27309.4</v>
      </c>
      <c r="F232" s="156">
        <v>27309.4</v>
      </c>
    </row>
    <row r="233" spans="1:6" ht="31.5" outlineLevel="5" x14ac:dyDescent="0.2">
      <c r="A233" s="167" t="s">
        <v>243</v>
      </c>
      <c r="B233" s="167" t="s">
        <v>7</v>
      </c>
      <c r="C233" s="207" t="s">
        <v>8</v>
      </c>
      <c r="D233" s="109">
        <v>993.3</v>
      </c>
      <c r="E233" s="156">
        <v>993.3</v>
      </c>
      <c r="F233" s="156">
        <v>993.3</v>
      </c>
    </row>
    <row r="234" spans="1:6" outlineLevel="7" x14ac:dyDescent="0.2">
      <c r="A234" s="167" t="s">
        <v>243</v>
      </c>
      <c r="B234" s="167" t="s">
        <v>19</v>
      </c>
      <c r="C234" s="207" t="s">
        <v>20</v>
      </c>
      <c r="D234" s="109">
        <v>22.8</v>
      </c>
      <c r="E234" s="156">
        <v>22.8</v>
      </c>
      <c r="F234" s="156">
        <v>22.8</v>
      </c>
    </row>
    <row r="235" spans="1:6" outlineLevel="5" x14ac:dyDescent="0.2">
      <c r="A235" s="164" t="s">
        <v>254</v>
      </c>
      <c r="B235" s="164"/>
      <c r="C235" s="204" t="s">
        <v>255</v>
      </c>
      <c r="D235" s="193">
        <f>D236</f>
        <v>10729.099999999999</v>
      </c>
      <c r="E235" s="193">
        <f t="shared" ref="E235:F235" si="92">E236</f>
        <v>9129.0999999999985</v>
      </c>
      <c r="F235" s="193">
        <f t="shared" si="92"/>
        <v>9129.0999999999985</v>
      </c>
    </row>
    <row r="236" spans="1:6" ht="31.5" outlineLevel="7" x14ac:dyDescent="0.2">
      <c r="A236" s="167" t="s">
        <v>254</v>
      </c>
      <c r="B236" s="167" t="s">
        <v>7</v>
      </c>
      <c r="C236" s="207" t="s">
        <v>8</v>
      </c>
      <c r="D236" s="109">
        <v>10729.099999999999</v>
      </c>
      <c r="E236" s="156">
        <v>9129.0999999999985</v>
      </c>
      <c r="F236" s="156">
        <v>9129.0999999999985</v>
      </c>
    </row>
    <row r="237" spans="1:6" ht="31.5" outlineLevel="4" x14ac:dyDescent="0.2">
      <c r="A237" s="164" t="s">
        <v>112</v>
      </c>
      <c r="B237" s="164"/>
      <c r="C237" s="204" t="s">
        <v>113</v>
      </c>
      <c r="D237" s="193">
        <f>D238+D274+D282+D296+D314+D318</f>
        <v>887716.50000000012</v>
      </c>
      <c r="E237" s="193">
        <f>E238+E274+E282+E296+E314+E318</f>
        <v>688088.5</v>
      </c>
      <c r="F237" s="193">
        <f>F238+F274+F282+F296+F314+F318</f>
        <v>687266.4</v>
      </c>
    </row>
    <row r="238" spans="1:6" outlineLevel="5" x14ac:dyDescent="0.2">
      <c r="A238" s="164" t="s">
        <v>114</v>
      </c>
      <c r="B238" s="164"/>
      <c r="C238" s="204" t="s">
        <v>561</v>
      </c>
      <c r="D238" s="193">
        <f>D239+D244+D249+D260+D265</f>
        <v>163493.40000000002</v>
      </c>
      <c r="E238" s="193">
        <f>E239+E244+E249+E260+E265</f>
        <v>55942.299999999996</v>
      </c>
      <c r="F238" s="193">
        <f>F239+F244+F249+F260+F265</f>
        <v>59181.1</v>
      </c>
    </row>
    <row r="239" spans="1:6" ht="31.5" outlineLevel="7" x14ac:dyDescent="0.2">
      <c r="A239" s="164" t="s">
        <v>115</v>
      </c>
      <c r="B239" s="164"/>
      <c r="C239" s="204" t="s">
        <v>116</v>
      </c>
      <c r="D239" s="193">
        <f>D240+D242</f>
        <v>28996.3</v>
      </c>
      <c r="E239" s="193">
        <f t="shared" ref="E239:F239" si="93">E240+E242</f>
        <v>25048.3</v>
      </c>
      <c r="F239" s="193">
        <f t="shared" si="93"/>
        <v>25048.3</v>
      </c>
    </row>
    <row r="240" spans="1:6" outlineLevel="3" x14ac:dyDescent="0.2">
      <c r="A240" s="150" t="s">
        <v>162</v>
      </c>
      <c r="B240" s="150"/>
      <c r="C240" s="209" t="s">
        <v>163</v>
      </c>
      <c r="D240" s="152">
        <f>D241</f>
        <v>5048.3</v>
      </c>
      <c r="E240" s="152">
        <f t="shared" ref="E240:F240" si="94">E241</f>
        <v>5048.3</v>
      </c>
      <c r="F240" s="152">
        <f t="shared" si="94"/>
        <v>5048.3</v>
      </c>
    </row>
    <row r="241" spans="1:6" ht="31.5" outlineLevel="4" x14ac:dyDescent="0.2">
      <c r="A241" s="155" t="s">
        <v>162</v>
      </c>
      <c r="B241" s="155" t="s">
        <v>52</v>
      </c>
      <c r="C241" s="210" t="s">
        <v>53</v>
      </c>
      <c r="D241" s="109">
        <f>3673.3+1375</f>
        <v>5048.3</v>
      </c>
      <c r="E241" s="109">
        <f t="shared" ref="E241:F241" si="95">3673.3+1375</f>
        <v>5048.3</v>
      </c>
      <c r="F241" s="109">
        <f t="shared" si="95"/>
        <v>5048.3</v>
      </c>
    </row>
    <row r="242" spans="1:6" ht="31.5" outlineLevel="5" x14ac:dyDescent="0.25">
      <c r="A242" s="150" t="s">
        <v>164</v>
      </c>
      <c r="B242" s="150"/>
      <c r="C242" s="181" t="s">
        <v>654</v>
      </c>
      <c r="D242" s="152">
        <f>D243</f>
        <v>23948</v>
      </c>
      <c r="E242" s="152">
        <f t="shared" ref="E242:F242" si="96">E243</f>
        <v>20000</v>
      </c>
      <c r="F242" s="152">
        <f t="shared" si="96"/>
        <v>20000</v>
      </c>
    </row>
    <row r="243" spans="1:6" ht="31.5" outlineLevel="7" x14ac:dyDescent="0.2">
      <c r="A243" s="155" t="s">
        <v>164</v>
      </c>
      <c r="B243" s="155" t="s">
        <v>52</v>
      </c>
      <c r="C243" s="210" t="s">
        <v>53</v>
      </c>
      <c r="D243" s="109">
        <v>23948</v>
      </c>
      <c r="E243" s="156">
        <v>20000</v>
      </c>
      <c r="F243" s="156">
        <v>20000</v>
      </c>
    </row>
    <row r="244" spans="1:6" ht="31.5" outlineLevel="2" x14ac:dyDescent="0.2">
      <c r="A244" s="164" t="s">
        <v>144</v>
      </c>
      <c r="B244" s="164"/>
      <c r="C244" s="204" t="s">
        <v>145</v>
      </c>
      <c r="D244" s="193">
        <f>D247+D245</f>
        <v>1671.3</v>
      </c>
      <c r="E244" s="193">
        <f t="shared" ref="E244:F244" si="97">E247+E245</f>
        <v>1671.3</v>
      </c>
      <c r="F244" s="193">
        <f t="shared" si="97"/>
        <v>1671.3</v>
      </c>
    </row>
    <row r="245" spans="1:6" outlineLevel="2" x14ac:dyDescent="0.2">
      <c r="A245" s="164" t="s">
        <v>166</v>
      </c>
      <c r="B245" s="164"/>
      <c r="C245" s="204" t="s">
        <v>167</v>
      </c>
      <c r="D245" s="193">
        <f>D246</f>
        <v>1559.3</v>
      </c>
      <c r="E245" s="193">
        <f t="shared" ref="E245:F245" si="98">E246</f>
        <v>1559.3</v>
      </c>
      <c r="F245" s="193">
        <f t="shared" si="98"/>
        <v>1559.3</v>
      </c>
    </row>
    <row r="246" spans="1:6" ht="31.5" outlineLevel="2" x14ac:dyDescent="0.2">
      <c r="A246" s="167" t="s">
        <v>166</v>
      </c>
      <c r="B246" s="167" t="s">
        <v>52</v>
      </c>
      <c r="C246" s="207" t="s">
        <v>53</v>
      </c>
      <c r="D246" s="109">
        <v>1559.3</v>
      </c>
      <c r="E246" s="156">
        <v>1559.3</v>
      </c>
      <c r="F246" s="156">
        <v>1559.3</v>
      </c>
    </row>
    <row r="247" spans="1:6" ht="30.75" customHeight="1" outlineLevel="7" x14ac:dyDescent="0.2">
      <c r="A247" s="164" t="s">
        <v>168</v>
      </c>
      <c r="B247" s="164"/>
      <c r="C247" s="204" t="s">
        <v>169</v>
      </c>
      <c r="D247" s="193">
        <f>D248</f>
        <v>112</v>
      </c>
      <c r="E247" s="193">
        <f t="shared" ref="E247:F247" si="99">E248</f>
        <v>112</v>
      </c>
      <c r="F247" s="193">
        <f t="shared" si="99"/>
        <v>112</v>
      </c>
    </row>
    <row r="248" spans="1:6" ht="31.5" outlineLevel="4" x14ac:dyDescent="0.2">
      <c r="A248" s="167" t="s">
        <v>168</v>
      </c>
      <c r="B248" s="167" t="s">
        <v>52</v>
      </c>
      <c r="C248" s="207" t="s">
        <v>53</v>
      </c>
      <c r="D248" s="109">
        <v>112</v>
      </c>
      <c r="E248" s="156">
        <v>112</v>
      </c>
      <c r="F248" s="156">
        <v>112</v>
      </c>
    </row>
    <row r="249" spans="1:6" ht="47.25" customHeight="1" outlineLevel="4" x14ac:dyDescent="0.2">
      <c r="A249" s="164" t="s">
        <v>170</v>
      </c>
      <c r="B249" s="164"/>
      <c r="C249" s="204" t="s">
        <v>171</v>
      </c>
      <c r="D249" s="193">
        <f>D254+D252+D250+D256+D258</f>
        <v>26235.699999999997</v>
      </c>
      <c r="E249" s="193">
        <f t="shared" ref="E249:F249" si="100">E254+E252+E250+E256+E258</f>
        <v>12348.3</v>
      </c>
      <c r="F249" s="193">
        <f t="shared" si="100"/>
        <v>12348.3</v>
      </c>
    </row>
    <row r="250" spans="1:6" ht="47.25" outlineLevel="5" x14ac:dyDescent="0.25">
      <c r="A250" s="170" t="s">
        <v>546</v>
      </c>
      <c r="B250" s="170"/>
      <c r="C250" s="171" t="s">
        <v>547</v>
      </c>
      <c r="D250" s="193">
        <f>D251</f>
        <v>1000</v>
      </c>
      <c r="E250" s="193"/>
      <c r="F250" s="193"/>
    </row>
    <row r="251" spans="1:6" ht="31.5" outlineLevel="7" x14ac:dyDescent="0.25">
      <c r="A251" s="172" t="s">
        <v>546</v>
      </c>
      <c r="B251" s="172" t="s">
        <v>52</v>
      </c>
      <c r="C251" s="173" t="s">
        <v>53</v>
      </c>
      <c r="D251" s="109">
        <v>1000</v>
      </c>
      <c r="E251" s="109"/>
      <c r="F251" s="109"/>
    </row>
    <row r="252" spans="1:6" ht="47.25" outlineLevel="5" x14ac:dyDescent="0.2">
      <c r="A252" s="150" t="s">
        <v>172</v>
      </c>
      <c r="B252" s="150"/>
      <c r="C252" s="209" t="s">
        <v>658</v>
      </c>
      <c r="D252" s="152">
        <f t="shared" ref="D252:F252" si="101">D253</f>
        <v>1234.8</v>
      </c>
      <c r="E252" s="152">
        <f t="shared" si="101"/>
        <v>1234.8</v>
      </c>
      <c r="F252" s="152">
        <f t="shared" si="101"/>
        <v>1234.8</v>
      </c>
    </row>
    <row r="253" spans="1:6" ht="31.5" outlineLevel="7" x14ac:dyDescent="0.2">
      <c r="A253" s="155" t="s">
        <v>172</v>
      </c>
      <c r="B253" s="155" t="s">
        <v>52</v>
      </c>
      <c r="C253" s="210" t="s">
        <v>53</v>
      </c>
      <c r="D253" s="109">
        <f>1272.1-37.3</f>
        <v>1234.8</v>
      </c>
      <c r="E253" s="109">
        <f t="shared" ref="E253:F253" si="102">1272.1-37.3</f>
        <v>1234.8</v>
      </c>
      <c r="F253" s="109">
        <f t="shared" si="102"/>
        <v>1234.8</v>
      </c>
    </row>
    <row r="254" spans="1:6" ht="47.25" outlineLevel="5" x14ac:dyDescent="0.2">
      <c r="A254" s="150" t="s">
        <v>172</v>
      </c>
      <c r="B254" s="150"/>
      <c r="C254" s="209" t="s">
        <v>659</v>
      </c>
      <c r="D254" s="152">
        <f>D255</f>
        <v>11113.5</v>
      </c>
      <c r="E254" s="152">
        <f t="shared" ref="E254:F254" si="103">E255</f>
        <v>11113.5</v>
      </c>
      <c r="F254" s="152">
        <f t="shared" si="103"/>
        <v>11113.5</v>
      </c>
    </row>
    <row r="255" spans="1:6" ht="31.5" outlineLevel="7" x14ac:dyDescent="0.2">
      <c r="A255" s="155" t="s">
        <v>172</v>
      </c>
      <c r="B255" s="155" t="s">
        <v>52</v>
      </c>
      <c r="C255" s="210" t="s">
        <v>53</v>
      </c>
      <c r="D255" s="109">
        <v>11113.5</v>
      </c>
      <c r="E255" s="156">
        <v>11113.5</v>
      </c>
      <c r="F255" s="156">
        <v>11113.5</v>
      </c>
    </row>
    <row r="256" spans="1:6" ht="60.75" customHeight="1" outlineLevel="7" x14ac:dyDescent="0.2">
      <c r="A256" s="150" t="s">
        <v>563</v>
      </c>
      <c r="B256" s="150"/>
      <c r="C256" s="209" t="s">
        <v>661</v>
      </c>
      <c r="D256" s="152">
        <f>D257</f>
        <v>3864</v>
      </c>
      <c r="E256" s="152"/>
      <c r="F256" s="152"/>
    </row>
    <row r="257" spans="1:6" ht="31.5" outlineLevel="7" x14ac:dyDescent="0.2">
      <c r="A257" s="155" t="s">
        <v>563</v>
      </c>
      <c r="B257" s="155" t="s">
        <v>52</v>
      </c>
      <c r="C257" s="210" t="s">
        <v>53</v>
      </c>
      <c r="D257" s="109">
        <v>3864</v>
      </c>
      <c r="E257" s="156"/>
      <c r="F257" s="156"/>
    </row>
    <row r="258" spans="1:6" ht="63" customHeight="1" outlineLevel="7" x14ac:dyDescent="0.2">
      <c r="A258" s="150" t="s">
        <v>563</v>
      </c>
      <c r="B258" s="150"/>
      <c r="C258" s="209" t="s">
        <v>662</v>
      </c>
      <c r="D258" s="152">
        <f>D259</f>
        <v>9023.4</v>
      </c>
      <c r="E258" s="152"/>
      <c r="F258" s="152"/>
    </row>
    <row r="259" spans="1:6" ht="31.5" outlineLevel="7" x14ac:dyDescent="0.2">
      <c r="A259" s="155" t="s">
        <v>563</v>
      </c>
      <c r="B259" s="155" t="s">
        <v>52</v>
      </c>
      <c r="C259" s="210" t="s">
        <v>53</v>
      </c>
      <c r="D259" s="109">
        <v>9023.4</v>
      </c>
      <c r="E259" s="156"/>
      <c r="F259" s="156"/>
    </row>
    <row r="260" spans="1:6" ht="27.75" customHeight="1" outlineLevel="4" x14ac:dyDescent="0.2">
      <c r="A260" s="164" t="s">
        <v>173</v>
      </c>
      <c r="B260" s="164"/>
      <c r="C260" s="204" t="s">
        <v>160</v>
      </c>
      <c r="D260" s="193">
        <f>D263+D261</f>
        <v>3835.4</v>
      </c>
      <c r="E260" s="193">
        <f t="shared" ref="E260:F260" si="104">E263+E261</f>
        <v>12743.5</v>
      </c>
      <c r="F260" s="193">
        <f t="shared" si="104"/>
        <v>15982.3</v>
      </c>
    </row>
    <row r="261" spans="1:6" ht="47.25" outlineLevel="5" x14ac:dyDescent="0.2">
      <c r="A261" s="150" t="s">
        <v>174</v>
      </c>
      <c r="B261" s="150"/>
      <c r="C261" s="209" t="s">
        <v>452</v>
      </c>
      <c r="D261" s="152">
        <f t="shared" ref="D261:F261" si="105">D262</f>
        <v>3552.8</v>
      </c>
      <c r="E261" s="152">
        <f t="shared" si="105"/>
        <v>3823.1</v>
      </c>
      <c r="F261" s="152">
        <f t="shared" si="105"/>
        <v>4794.7</v>
      </c>
    </row>
    <row r="262" spans="1:6" ht="31.5" outlineLevel="7" x14ac:dyDescent="0.2">
      <c r="A262" s="155" t="s">
        <v>174</v>
      </c>
      <c r="B262" s="155" t="s">
        <v>52</v>
      </c>
      <c r="C262" s="210" t="s">
        <v>53</v>
      </c>
      <c r="D262" s="109">
        <v>3552.8</v>
      </c>
      <c r="E262" s="156">
        <v>3823.1</v>
      </c>
      <c r="F262" s="156">
        <v>4794.7</v>
      </c>
    </row>
    <row r="263" spans="1:6" ht="47.25" outlineLevel="5" x14ac:dyDescent="0.2">
      <c r="A263" s="150" t="s">
        <v>174</v>
      </c>
      <c r="B263" s="150"/>
      <c r="C263" s="209" t="s">
        <v>601</v>
      </c>
      <c r="D263" s="152">
        <f t="shared" ref="D263:F263" si="106">D264</f>
        <v>282.60000000000002</v>
      </c>
      <c r="E263" s="152">
        <f t="shared" si="106"/>
        <v>8920.4</v>
      </c>
      <c r="F263" s="152">
        <f t="shared" si="106"/>
        <v>11187.6</v>
      </c>
    </row>
    <row r="264" spans="1:6" ht="31.5" outlineLevel="7" x14ac:dyDescent="0.2">
      <c r="A264" s="155" t="s">
        <v>174</v>
      </c>
      <c r="B264" s="155" t="s">
        <v>52</v>
      </c>
      <c r="C264" s="210" t="s">
        <v>53</v>
      </c>
      <c r="D264" s="109">
        <v>282.60000000000002</v>
      </c>
      <c r="E264" s="156">
        <v>8920.4</v>
      </c>
      <c r="F264" s="156">
        <v>11187.6</v>
      </c>
    </row>
    <row r="265" spans="1:6" ht="31.5" outlineLevel="7" x14ac:dyDescent="0.2">
      <c r="A265" s="164" t="s">
        <v>175</v>
      </c>
      <c r="B265" s="164"/>
      <c r="C265" s="209" t="s">
        <v>378</v>
      </c>
      <c r="D265" s="152">
        <f>D272+D266+D270+D268</f>
        <v>102754.70000000001</v>
      </c>
      <c r="E265" s="152">
        <f t="shared" ref="E265:F265" si="107">E272+E266+E270+E268</f>
        <v>4130.8999999999996</v>
      </c>
      <c r="F265" s="152">
        <f t="shared" si="107"/>
        <v>4130.8999999999996</v>
      </c>
    </row>
    <row r="266" spans="1:6" ht="52.5" customHeight="1" outlineLevel="7" x14ac:dyDescent="0.2">
      <c r="A266" s="150" t="s">
        <v>564</v>
      </c>
      <c r="B266" s="150"/>
      <c r="C266" s="209" t="s">
        <v>600</v>
      </c>
      <c r="D266" s="152">
        <f>D267</f>
        <v>966.6</v>
      </c>
      <c r="E266" s="152"/>
      <c r="F266" s="152"/>
    </row>
    <row r="267" spans="1:6" ht="31.5" outlineLevel="7" x14ac:dyDescent="0.2">
      <c r="A267" s="155" t="s">
        <v>564</v>
      </c>
      <c r="B267" s="155" t="s">
        <v>52</v>
      </c>
      <c r="C267" s="210" t="s">
        <v>53</v>
      </c>
      <c r="D267" s="109">
        <v>966.6</v>
      </c>
      <c r="E267" s="156"/>
      <c r="F267" s="156"/>
    </row>
    <row r="268" spans="1:6" ht="59.25" customHeight="1" outlineLevel="7" x14ac:dyDescent="0.2">
      <c r="A268" s="150" t="s">
        <v>564</v>
      </c>
      <c r="B268" s="150"/>
      <c r="C268" s="209" t="s">
        <v>653</v>
      </c>
      <c r="D268" s="152">
        <f>D269</f>
        <v>96680.6</v>
      </c>
      <c r="E268" s="152"/>
      <c r="F268" s="152"/>
    </row>
    <row r="269" spans="1:6" ht="31.5" outlineLevel="7" x14ac:dyDescent="0.2">
      <c r="A269" s="155" t="s">
        <v>564</v>
      </c>
      <c r="B269" s="155" t="s">
        <v>52</v>
      </c>
      <c r="C269" s="210" t="s">
        <v>53</v>
      </c>
      <c r="D269" s="109">
        <v>96680.6</v>
      </c>
      <c r="E269" s="156"/>
      <c r="F269" s="156"/>
    </row>
    <row r="270" spans="1:6" ht="52.5" customHeight="1" outlineLevel="7" x14ac:dyDescent="0.2">
      <c r="A270" s="150" t="s">
        <v>564</v>
      </c>
      <c r="B270" s="150"/>
      <c r="C270" s="209" t="s">
        <v>599</v>
      </c>
      <c r="D270" s="152">
        <f>D271</f>
        <v>976.6</v>
      </c>
      <c r="E270" s="152"/>
      <c r="F270" s="152"/>
    </row>
    <row r="271" spans="1:6" ht="31.5" outlineLevel="7" x14ac:dyDescent="0.2">
      <c r="A271" s="155" t="s">
        <v>564</v>
      </c>
      <c r="B271" s="155" t="s">
        <v>52</v>
      </c>
      <c r="C271" s="210" t="s">
        <v>53</v>
      </c>
      <c r="D271" s="109">
        <v>976.6</v>
      </c>
      <c r="E271" s="156"/>
      <c r="F271" s="156"/>
    </row>
    <row r="272" spans="1:6" ht="31.5" outlineLevel="7" x14ac:dyDescent="0.2">
      <c r="A272" s="150" t="s">
        <v>176</v>
      </c>
      <c r="B272" s="150"/>
      <c r="C272" s="209" t="s">
        <v>527</v>
      </c>
      <c r="D272" s="152">
        <f t="shared" ref="D272:F272" si="108">D273</f>
        <v>4130.8999999999996</v>
      </c>
      <c r="E272" s="152">
        <f t="shared" si="108"/>
        <v>4130.8999999999996</v>
      </c>
      <c r="F272" s="152">
        <f t="shared" si="108"/>
        <v>4130.8999999999996</v>
      </c>
    </row>
    <row r="273" spans="1:6" ht="31.5" outlineLevel="5" x14ac:dyDescent="0.2">
      <c r="A273" s="155" t="s">
        <v>176</v>
      </c>
      <c r="B273" s="155" t="s">
        <v>52</v>
      </c>
      <c r="C273" s="210" t="s">
        <v>53</v>
      </c>
      <c r="D273" s="109">
        <v>4130.8999999999996</v>
      </c>
      <c r="E273" s="156">
        <v>4130.8999999999996</v>
      </c>
      <c r="F273" s="156">
        <v>4130.8999999999996</v>
      </c>
    </row>
    <row r="274" spans="1:6" ht="47.25" outlineLevel="7" x14ac:dyDescent="0.2">
      <c r="A274" s="164" t="s">
        <v>154</v>
      </c>
      <c r="B274" s="164"/>
      <c r="C274" s="204" t="s">
        <v>155</v>
      </c>
      <c r="D274" s="193">
        <f>D275+D279</f>
        <v>13500</v>
      </c>
      <c r="E274" s="193">
        <f t="shared" ref="E274:F274" si="109">E275+E279</f>
        <v>13500</v>
      </c>
      <c r="F274" s="193">
        <f t="shared" si="109"/>
        <v>13500</v>
      </c>
    </row>
    <row r="275" spans="1:6" ht="31.5" customHeight="1" outlineLevel="4" x14ac:dyDescent="0.2">
      <c r="A275" s="164" t="s">
        <v>156</v>
      </c>
      <c r="B275" s="164"/>
      <c r="C275" s="204" t="s">
        <v>157</v>
      </c>
      <c r="D275" s="193">
        <f>D276</f>
        <v>10000</v>
      </c>
      <c r="E275" s="193">
        <f t="shared" ref="E275:F275" si="110">E276</f>
        <v>10000</v>
      </c>
      <c r="F275" s="193">
        <f t="shared" si="110"/>
        <v>10000</v>
      </c>
    </row>
    <row r="276" spans="1:6" ht="48.75" customHeight="1" outlineLevel="5" x14ac:dyDescent="0.2">
      <c r="A276" s="150" t="s">
        <v>158</v>
      </c>
      <c r="B276" s="150"/>
      <c r="C276" s="209" t="s">
        <v>159</v>
      </c>
      <c r="D276" s="152">
        <f>D277+D278</f>
        <v>10000</v>
      </c>
      <c r="E276" s="152">
        <f t="shared" ref="E276:F276" si="111">E277+E278</f>
        <v>10000</v>
      </c>
      <c r="F276" s="152">
        <f t="shared" si="111"/>
        <v>10000</v>
      </c>
    </row>
    <row r="277" spans="1:6" ht="31.5" outlineLevel="7" x14ac:dyDescent="0.2">
      <c r="A277" s="155" t="s">
        <v>158</v>
      </c>
      <c r="B277" s="155" t="s">
        <v>7</v>
      </c>
      <c r="C277" s="210" t="s">
        <v>8</v>
      </c>
      <c r="D277" s="109">
        <v>4000</v>
      </c>
      <c r="E277" s="156">
        <v>4000</v>
      </c>
      <c r="F277" s="156">
        <v>4000</v>
      </c>
    </row>
    <row r="278" spans="1:6" outlineLevel="5" x14ac:dyDescent="0.2">
      <c r="A278" s="155" t="s">
        <v>158</v>
      </c>
      <c r="B278" s="155" t="s">
        <v>15</v>
      </c>
      <c r="C278" s="210" t="s">
        <v>16</v>
      </c>
      <c r="D278" s="109">
        <v>6000</v>
      </c>
      <c r="E278" s="109">
        <v>6000</v>
      </c>
      <c r="F278" s="109">
        <v>6000</v>
      </c>
    </row>
    <row r="279" spans="1:6" ht="31.5" outlineLevel="7" x14ac:dyDescent="0.2">
      <c r="A279" s="164" t="s">
        <v>370</v>
      </c>
      <c r="B279" s="167"/>
      <c r="C279" s="204" t="s">
        <v>368</v>
      </c>
      <c r="D279" s="193">
        <f>D280</f>
        <v>3500</v>
      </c>
      <c r="E279" s="193">
        <f t="shared" ref="E279:F279" si="112">E280</f>
        <v>3500</v>
      </c>
      <c r="F279" s="193">
        <f t="shared" si="112"/>
        <v>3500</v>
      </c>
    </row>
    <row r="280" spans="1:6" ht="31.5" outlineLevel="4" x14ac:dyDescent="0.2">
      <c r="A280" s="150" t="s">
        <v>371</v>
      </c>
      <c r="B280" s="150"/>
      <c r="C280" s="209" t="s">
        <v>637</v>
      </c>
      <c r="D280" s="152">
        <f>D281</f>
        <v>3500</v>
      </c>
      <c r="E280" s="152">
        <f t="shared" ref="E280:F280" si="113">E281</f>
        <v>3500</v>
      </c>
      <c r="F280" s="152">
        <f t="shared" si="113"/>
        <v>3500</v>
      </c>
    </row>
    <row r="281" spans="1:6" outlineLevel="4" x14ac:dyDescent="0.2">
      <c r="A281" s="155" t="s">
        <v>371</v>
      </c>
      <c r="B281" s="155" t="s">
        <v>15</v>
      </c>
      <c r="C281" s="210" t="s">
        <v>16</v>
      </c>
      <c r="D281" s="109">
        <v>3500</v>
      </c>
      <c r="E281" s="109">
        <v>3500</v>
      </c>
      <c r="F281" s="109">
        <v>3500</v>
      </c>
    </row>
    <row r="282" spans="1:6" ht="31.5" outlineLevel="5" x14ac:dyDescent="0.2">
      <c r="A282" s="164" t="s">
        <v>130</v>
      </c>
      <c r="B282" s="164"/>
      <c r="C282" s="204" t="s">
        <v>131</v>
      </c>
      <c r="D282" s="193">
        <f>D283+D288</f>
        <v>263729.40000000002</v>
      </c>
      <c r="E282" s="193">
        <f t="shared" ref="E282:F282" si="114">E283+E288</f>
        <v>222460.6</v>
      </c>
      <c r="F282" s="193">
        <f t="shared" si="114"/>
        <v>235084</v>
      </c>
    </row>
    <row r="283" spans="1:6" ht="31.5" outlineLevel="7" x14ac:dyDescent="0.2">
      <c r="A283" s="164" t="s">
        <v>132</v>
      </c>
      <c r="B283" s="164"/>
      <c r="C283" s="204" t="s">
        <v>133</v>
      </c>
      <c r="D283" s="193">
        <f>D284+D286</f>
        <v>152916.4</v>
      </c>
      <c r="E283" s="193">
        <f t="shared" ref="E283:F283" si="115">E284+E286</f>
        <v>142923.5</v>
      </c>
      <c r="F283" s="193">
        <f t="shared" si="115"/>
        <v>152916.4</v>
      </c>
    </row>
    <row r="284" spans="1:6" outlineLevel="7" x14ac:dyDescent="0.2">
      <c r="A284" s="164" t="s">
        <v>856</v>
      </c>
      <c r="B284" s="164"/>
      <c r="C284" s="204" t="s">
        <v>134</v>
      </c>
      <c r="D284" s="193">
        <f>D285</f>
        <v>133500</v>
      </c>
      <c r="E284" s="193">
        <f t="shared" ref="E284:F284" si="116">E285</f>
        <v>123507.1</v>
      </c>
      <c r="F284" s="193">
        <f t="shared" si="116"/>
        <v>133500</v>
      </c>
    </row>
    <row r="285" spans="1:6" ht="31.5" outlineLevel="7" x14ac:dyDescent="0.2">
      <c r="A285" s="167" t="s">
        <v>856</v>
      </c>
      <c r="B285" s="167" t="s">
        <v>52</v>
      </c>
      <c r="C285" s="207" t="s">
        <v>53</v>
      </c>
      <c r="D285" s="109">
        <v>133500</v>
      </c>
      <c r="E285" s="156">
        <v>123507.1</v>
      </c>
      <c r="F285" s="156">
        <v>133500</v>
      </c>
    </row>
    <row r="286" spans="1:6" outlineLevel="7" x14ac:dyDescent="0.2">
      <c r="A286" s="164" t="s">
        <v>177</v>
      </c>
      <c r="B286" s="164"/>
      <c r="C286" s="204" t="s">
        <v>178</v>
      </c>
      <c r="D286" s="193">
        <f>D287</f>
        <v>19416.400000000001</v>
      </c>
      <c r="E286" s="193">
        <f t="shared" ref="E286:F286" si="117">E287</f>
        <v>19416.400000000001</v>
      </c>
      <c r="F286" s="193">
        <f t="shared" si="117"/>
        <v>19416.400000000001</v>
      </c>
    </row>
    <row r="287" spans="1:6" ht="31.5" outlineLevel="7" x14ac:dyDescent="0.2">
      <c r="A287" s="167" t="s">
        <v>177</v>
      </c>
      <c r="B287" s="167" t="s">
        <v>52</v>
      </c>
      <c r="C287" s="207" t="s">
        <v>53</v>
      </c>
      <c r="D287" s="109">
        <v>19416.400000000001</v>
      </c>
      <c r="E287" s="156">
        <v>19416.400000000001</v>
      </c>
      <c r="F287" s="156">
        <v>19416.400000000001</v>
      </c>
    </row>
    <row r="288" spans="1:6" ht="35.25" customHeight="1" outlineLevel="4" x14ac:dyDescent="0.2">
      <c r="A288" s="164" t="s">
        <v>857</v>
      </c>
      <c r="B288" s="164"/>
      <c r="C288" s="204" t="s">
        <v>638</v>
      </c>
      <c r="D288" s="193">
        <f>D291+D294+D289</f>
        <v>110813</v>
      </c>
      <c r="E288" s="193">
        <f>E291+E294+E289</f>
        <v>79537.100000000006</v>
      </c>
      <c r="F288" s="193">
        <f>F291+F294+F289</f>
        <v>82167.600000000006</v>
      </c>
    </row>
    <row r="289" spans="1:6" ht="31.5" outlineLevel="5" x14ac:dyDescent="0.2">
      <c r="A289" s="164" t="s">
        <v>858</v>
      </c>
      <c r="B289" s="164"/>
      <c r="C289" s="204" t="s">
        <v>536</v>
      </c>
      <c r="D289" s="193">
        <f>D290</f>
        <v>4958.1000000000004</v>
      </c>
      <c r="E289" s="193">
        <f t="shared" ref="E289:F289" si="118">E290</f>
        <v>5534.2</v>
      </c>
      <c r="F289" s="193">
        <f t="shared" si="118"/>
        <v>8164.7000000000007</v>
      </c>
    </row>
    <row r="290" spans="1:6" ht="29.25" customHeight="1" outlineLevel="7" x14ac:dyDescent="0.2">
      <c r="A290" s="167" t="s">
        <v>858</v>
      </c>
      <c r="B290" s="167" t="s">
        <v>52</v>
      </c>
      <c r="C290" s="207" t="s">
        <v>53</v>
      </c>
      <c r="D290" s="109">
        <v>4958.1000000000004</v>
      </c>
      <c r="E290" s="156">
        <v>5534.2</v>
      </c>
      <c r="F290" s="156">
        <v>8164.7000000000007</v>
      </c>
    </row>
    <row r="291" spans="1:6" ht="63" outlineLevel="5" x14ac:dyDescent="0.2">
      <c r="A291" s="150" t="s">
        <v>650</v>
      </c>
      <c r="B291" s="150"/>
      <c r="C291" s="209" t="s">
        <v>363</v>
      </c>
      <c r="D291" s="152">
        <f>D292+D293</f>
        <v>39412.699999999997</v>
      </c>
      <c r="E291" s="152">
        <f t="shared" ref="E291:F291" si="119">E292+E293</f>
        <v>7400.3</v>
      </c>
      <c r="F291" s="152">
        <f t="shared" si="119"/>
        <v>7400.3</v>
      </c>
    </row>
    <row r="292" spans="1:6" ht="31.5" outlineLevel="5" x14ac:dyDescent="0.2">
      <c r="A292" s="155" t="s">
        <v>650</v>
      </c>
      <c r="B292" s="167" t="s">
        <v>93</v>
      </c>
      <c r="C292" s="207" t="s">
        <v>94</v>
      </c>
      <c r="D292" s="109">
        <v>32030.199999999997</v>
      </c>
      <c r="E292" s="156"/>
      <c r="F292" s="156"/>
    </row>
    <row r="293" spans="1:6" ht="31.5" outlineLevel="7" x14ac:dyDescent="0.2">
      <c r="A293" s="155" t="s">
        <v>650</v>
      </c>
      <c r="B293" s="155" t="s">
        <v>52</v>
      </c>
      <c r="C293" s="210" t="s">
        <v>53</v>
      </c>
      <c r="D293" s="109">
        <v>7382.5</v>
      </c>
      <c r="E293" s="156">
        <v>7400.3</v>
      </c>
      <c r="F293" s="156">
        <v>7400.3</v>
      </c>
    </row>
    <row r="294" spans="1:6" s="222" customFormat="1" ht="63" outlineLevel="7" x14ac:dyDescent="0.2">
      <c r="A294" s="150" t="s">
        <v>650</v>
      </c>
      <c r="B294" s="150"/>
      <c r="C294" s="209" t="s">
        <v>598</v>
      </c>
      <c r="D294" s="152">
        <f>D295</f>
        <v>66442.2</v>
      </c>
      <c r="E294" s="152">
        <f t="shared" ref="E294:F294" si="120">E295</f>
        <v>66602.600000000006</v>
      </c>
      <c r="F294" s="152">
        <f t="shared" si="120"/>
        <v>66602.600000000006</v>
      </c>
    </row>
    <row r="295" spans="1:6" ht="33.75" customHeight="1" outlineLevel="7" x14ac:dyDescent="0.2">
      <c r="A295" s="155" t="s">
        <v>650</v>
      </c>
      <c r="B295" s="155" t="s">
        <v>52</v>
      </c>
      <c r="C295" s="210" t="s">
        <v>53</v>
      </c>
      <c r="D295" s="109">
        <v>66442.2</v>
      </c>
      <c r="E295" s="156">
        <v>66602.600000000006</v>
      </c>
      <c r="F295" s="156">
        <v>66602.600000000006</v>
      </c>
    </row>
    <row r="296" spans="1:6" ht="33.75" customHeight="1" outlineLevel="7" x14ac:dyDescent="0.2">
      <c r="A296" s="164" t="s">
        <v>146</v>
      </c>
      <c r="B296" s="164"/>
      <c r="C296" s="204" t="s">
        <v>147</v>
      </c>
      <c r="D296" s="193">
        <f>D297</f>
        <v>131346.9</v>
      </c>
      <c r="E296" s="193">
        <f t="shared" ref="E296:F296" si="121">E297</f>
        <v>111205</v>
      </c>
      <c r="F296" s="193">
        <f t="shared" si="121"/>
        <v>111205</v>
      </c>
    </row>
    <row r="297" spans="1:6" outlineLevel="7" x14ac:dyDescent="0.2">
      <c r="A297" s="164" t="s">
        <v>148</v>
      </c>
      <c r="B297" s="164"/>
      <c r="C297" s="204" t="s">
        <v>149</v>
      </c>
      <c r="D297" s="193">
        <f>D298+D302+D305+D308+D310+D312</f>
        <v>131346.9</v>
      </c>
      <c r="E297" s="193">
        <f>E298+E302+E305+E308+E310+E312</f>
        <v>111205</v>
      </c>
      <c r="F297" s="193">
        <f>F298+F302+F305+F308+F310+F312</f>
        <v>111205</v>
      </c>
    </row>
    <row r="298" spans="1:6" ht="31.5" outlineLevel="7" x14ac:dyDescent="0.2">
      <c r="A298" s="164" t="s">
        <v>150</v>
      </c>
      <c r="B298" s="164"/>
      <c r="C298" s="204" t="s">
        <v>151</v>
      </c>
      <c r="D298" s="193">
        <f>D299+D301+D300</f>
        <v>8687.1</v>
      </c>
      <c r="E298" s="193">
        <f t="shared" ref="E298:F298" si="122">E299+E301+E300</f>
        <v>8387.1</v>
      </c>
      <c r="F298" s="193">
        <f t="shared" si="122"/>
        <v>8387.1</v>
      </c>
    </row>
    <row r="299" spans="1:6" ht="31.5" outlineLevel="7" x14ac:dyDescent="0.2">
      <c r="A299" s="167" t="s">
        <v>150</v>
      </c>
      <c r="B299" s="167" t="s">
        <v>7</v>
      </c>
      <c r="C299" s="207" t="s">
        <v>8</v>
      </c>
      <c r="D299" s="109">
        <v>5300</v>
      </c>
      <c r="E299" s="156">
        <v>5000</v>
      </c>
      <c r="F299" s="156">
        <v>5000</v>
      </c>
    </row>
    <row r="300" spans="1:6" ht="31.5" outlineLevel="7" x14ac:dyDescent="0.2">
      <c r="A300" s="167" t="s">
        <v>150</v>
      </c>
      <c r="B300" s="167" t="s">
        <v>52</v>
      </c>
      <c r="C300" s="207" t="s">
        <v>53</v>
      </c>
      <c r="D300" s="109">
        <v>500</v>
      </c>
      <c r="E300" s="156">
        <v>500</v>
      </c>
      <c r="F300" s="156">
        <v>500</v>
      </c>
    </row>
    <row r="301" spans="1:6" outlineLevel="7" x14ac:dyDescent="0.2">
      <c r="A301" s="167" t="s">
        <v>150</v>
      </c>
      <c r="B301" s="167" t="s">
        <v>15</v>
      </c>
      <c r="C301" s="207" t="s">
        <v>16</v>
      </c>
      <c r="D301" s="109">
        <v>2887.1</v>
      </c>
      <c r="E301" s="109">
        <v>2887.1</v>
      </c>
      <c r="F301" s="109">
        <v>2887.1</v>
      </c>
    </row>
    <row r="302" spans="1:6" ht="21" customHeight="1" outlineLevel="7" x14ac:dyDescent="0.2">
      <c r="A302" s="164" t="s">
        <v>152</v>
      </c>
      <c r="B302" s="164"/>
      <c r="C302" s="204" t="s">
        <v>377</v>
      </c>
      <c r="D302" s="193">
        <f>D303+D304</f>
        <v>23383.8</v>
      </c>
      <c r="E302" s="193">
        <f t="shared" ref="E302:F302" si="123">E303+E304</f>
        <v>23194.1</v>
      </c>
      <c r="F302" s="193">
        <f t="shared" si="123"/>
        <v>23194.1</v>
      </c>
    </row>
    <row r="303" spans="1:6" ht="31.5" outlineLevel="7" x14ac:dyDescent="0.2">
      <c r="A303" s="167" t="s">
        <v>152</v>
      </c>
      <c r="B303" s="167" t="s">
        <v>7</v>
      </c>
      <c r="C303" s="207" t="s">
        <v>8</v>
      </c>
      <c r="D303" s="109">
        <f>1500+11483.8</f>
        <v>12983.8</v>
      </c>
      <c r="E303" s="156">
        <f>1550+11244.1</f>
        <v>12794.1</v>
      </c>
      <c r="F303" s="156">
        <f>1550+11244.1</f>
        <v>12794.1</v>
      </c>
    </row>
    <row r="304" spans="1:6" ht="31.5" outlineLevel="7" x14ac:dyDescent="0.2">
      <c r="A304" s="167" t="s">
        <v>152</v>
      </c>
      <c r="B304" s="167" t="s">
        <v>52</v>
      </c>
      <c r="C304" s="207" t="s">
        <v>53</v>
      </c>
      <c r="D304" s="109">
        <v>10400</v>
      </c>
      <c r="E304" s="156">
        <v>10400</v>
      </c>
      <c r="F304" s="156">
        <v>10400</v>
      </c>
    </row>
    <row r="305" spans="1:6" ht="35.25" customHeight="1" outlineLevel="7" x14ac:dyDescent="0.2">
      <c r="A305" s="164" t="s">
        <v>153</v>
      </c>
      <c r="B305" s="164"/>
      <c r="C305" s="204" t="s">
        <v>381</v>
      </c>
      <c r="D305" s="193">
        <f>D306+D307</f>
        <v>30230</v>
      </c>
      <c r="E305" s="193">
        <f t="shared" ref="E305:F305" si="124">E306+E307</f>
        <v>10577.8</v>
      </c>
      <c r="F305" s="193">
        <f t="shared" si="124"/>
        <v>10577.8</v>
      </c>
    </row>
    <row r="306" spans="1:6" ht="31.5" outlineLevel="7" x14ac:dyDescent="0.2">
      <c r="A306" s="167" t="s">
        <v>153</v>
      </c>
      <c r="B306" s="167" t="s">
        <v>7</v>
      </c>
      <c r="C306" s="207" t="s">
        <v>8</v>
      </c>
      <c r="D306" s="109">
        <v>230</v>
      </c>
      <c r="E306" s="109">
        <v>230</v>
      </c>
      <c r="F306" s="109">
        <v>230</v>
      </c>
    </row>
    <row r="307" spans="1:6" ht="31.5" outlineLevel="7" x14ac:dyDescent="0.2">
      <c r="A307" s="167" t="s">
        <v>153</v>
      </c>
      <c r="B307" s="155" t="s">
        <v>93</v>
      </c>
      <c r="C307" s="210" t="s">
        <v>94</v>
      </c>
      <c r="D307" s="109">
        <v>30000</v>
      </c>
      <c r="E307" s="109">
        <v>10347.799999999999</v>
      </c>
      <c r="F307" s="109">
        <v>10347.799999999999</v>
      </c>
    </row>
    <row r="308" spans="1:6" ht="47.25" outlineLevel="4" x14ac:dyDescent="0.2">
      <c r="A308" s="150" t="s">
        <v>627</v>
      </c>
      <c r="B308" s="150"/>
      <c r="C308" s="209" t="s">
        <v>359</v>
      </c>
      <c r="D308" s="152">
        <f t="shared" ref="D308:F308" si="125">D309</f>
        <v>246</v>
      </c>
      <c r="E308" s="152">
        <f t="shared" si="125"/>
        <v>246</v>
      </c>
      <c r="F308" s="152">
        <f t="shared" si="125"/>
        <v>246</v>
      </c>
    </row>
    <row r="309" spans="1:6" ht="31.5" outlineLevel="4" x14ac:dyDescent="0.2">
      <c r="A309" s="155" t="s">
        <v>627</v>
      </c>
      <c r="B309" s="155" t="s">
        <v>52</v>
      </c>
      <c r="C309" s="210" t="s">
        <v>53</v>
      </c>
      <c r="D309" s="109">
        <v>246</v>
      </c>
      <c r="E309" s="156">
        <v>246</v>
      </c>
      <c r="F309" s="156">
        <v>246</v>
      </c>
    </row>
    <row r="310" spans="1:6" ht="33" customHeight="1" outlineLevel="4" x14ac:dyDescent="0.2">
      <c r="A310" s="150" t="s">
        <v>562</v>
      </c>
      <c r="B310" s="150"/>
      <c r="C310" s="209" t="s">
        <v>511</v>
      </c>
      <c r="D310" s="152">
        <f>D311</f>
        <v>18800</v>
      </c>
      <c r="E310" s="152">
        <f t="shared" ref="E310:F310" si="126">E311</f>
        <v>18800</v>
      </c>
      <c r="F310" s="152">
        <f t="shared" si="126"/>
        <v>18800</v>
      </c>
    </row>
    <row r="311" spans="1:6" ht="31.5" outlineLevel="4" x14ac:dyDescent="0.2">
      <c r="A311" s="155" t="s">
        <v>562</v>
      </c>
      <c r="B311" s="155" t="s">
        <v>52</v>
      </c>
      <c r="C311" s="210" t="s">
        <v>53</v>
      </c>
      <c r="D311" s="109">
        <v>18800</v>
      </c>
      <c r="E311" s="109">
        <v>18800</v>
      </c>
      <c r="F311" s="109">
        <v>18800</v>
      </c>
    </row>
    <row r="312" spans="1:6" ht="33.75" customHeight="1" outlineLevel="4" x14ac:dyDescent="0.2">
      <c r="A312" s="150" t="s">
        <v>562</v>
      </c>
      <c r="B312" s="150"/>
      <c r="C312" s="209" t="s">
        <v>585</v>
      </c>
      <c r="D312" s="152">
        <f>D313</f>
        <v>50000</v>
      </c>
      <c r="E312" s="152">
        <f t="shared" ref="E312:F312" si="127">E313</f>
        <v>50000</v>
      </c>
      <c r="F312" s="152">
        <f t="shared" si="127"/>
        <v>50000</v>
      </c>
    </row>
    <row r="313" spans="1:6" ht="31.5" outlineLevel="4" x14ac:dyDescent="0.2">
      <c r="A313" s="155" t="s">
        <v>562</v>
      </c>
      <c r="B313" s="155" t="s">
        <v>52</v>
      </c>
      <c r="C313" s="210" t="s">
        <v>53</v>
      </c>
      <c r="D313" s="109">
        <v>50000</v>
      </c>
      <c r="E313" s="109">
        <v>50000</v>
      </c>
      <c r="F313" s="109">
        <v>50000</v>
      </c>
    </row>
    <row r="314" spans="1:6" ht="34.5" customHeight="1" outlineLevel="7" x14ac:dyDescent="0.2">
      <c r="A314" s="164" t="s">
        <v>234</v>
      </c>
      <c r="B314" s="164"/>
      <c r="C314" s="204" t="s">
        <v>235</v>
      </c>
      <c r="D314" s="193">
        <f t="shared" ref="D314:F316" si="128">D315</f>
        <v>1847.9</v>
      </c>
      <c r="E314" s="193">
        <f t="shared" si="128"/>
        <v>1847.9</v>
      </c>
      <c r="F314" s="193">
        <f t="shared" si="128"/>
        <v>1847.9</v>
      </c>
    </row>
    <row r="315" spans="1:6" ht="31.5" outlineLevel="7" x14ac:dyDescent="0.2">
      <c r="A315" s="164" t="s">
        <v>236</v>
      </c>
      <c r="B315" s="164"/>
      <c r="C315" s="204" t="s">
        <v>237</v>
      </c>
      <c r="D315" s="193">
        <f>D316</f>
        <v>1847.9</v>
      </c>
      <c r="E315" s="193">
        <f t="shared" si="128"/>
        <v>1847.9</v>
      </c>
      <c r="F315" s="193">
        <f t="shared" si="128"/>
        <v>1847.9</v>
      </c>
    </row>
    <row r="316" spans="1:6" ht="31.5" outlineLevel="7" x14ac:dyDescent="0.2">
      <c r="A316" s="164" t="s">
        <v>238</v>
      </c>
      <c r="B316" s="164"/>
      <c r="C316" s="204" t="s">
        <v>239</v>
      </c>
      <c r="D316" s="193">
        <f>D317</f>
        <v>1847.9</v>
      </c>
      <c r="E316" s="193">
        <f t="shared" si="128"/>
        <v>1847.9</v>
      </c>
      <c r="F316" s="193">
        <f t="shared" si="128"/>
        <v>1847.9</v>
      </c>
    </row>
    <row r="317" spans="1:6" ht="34.5" customHeight="1" outlineLevel="4" x14ac:dyDescent="0.2">
      <c r="A317" s="167" t="s">
        <v>238</v>
      </c>
      <c r="B317" s="167" t="s">
        <v>7</v>
      </c>
      <c r="C317" s="207" t="s">
        <v>8</v>
      </c>
      <c r="D317" s="109">
        <v>1847.9</v>
      </c>
      <c r="E317" s="156">
        <v>1847.9</v>
      </c>
      <c r="F317" s="156">
        <v>1847.9</v>
      </c>
    </row>
    <row r="318" spans="1:6" ht="45" customHeight="1" outlineLevel="4" x14ac:dyDescent="0.2">
      <c r="A318" s="164" t="s">
        <v>125</v>
      </c>
      <c r="B318" s="164"/>
      <c r="C318" s="204" t="s">
        <v>126</v>
      </c>
      <c r="D318" s="193">
        <f>D319+D327</f>
        <v>313798.90000000002</v>
      </c>
      <c r="E318" s="193">
        <f>E319+E327</f>
        <v>283132.7</v>
      </c>
      <c r="F318" s="193">
        <f>F319+F327</f>
        <v>266448.40000000002</v>
      </c>
    </row>
    <row r="319" spans="1:6" ht="34.5" customHeight="1" outlineLevel="4" x14ac:dyDescent="0.2">
      <c r="A319" s="164" t="s">
        <v>179</v>
      </c>
      <c r="B319" s="164"/>
      <c r="C319" s="204" t="s">
        <v>31</v>
      </c>
      <c r="D319" s="193">
        <f>D320+D323+D325</f>
        <v>290325.5</v>
      </c>
      <c r="E319" s="193">
        <f t="shared" ref="E319:F319" si="129">E320+E323+E325</f>
        <v>260616.5</v>
      </c>
      <c r="F319" s="193">
        <f t="shared" si="129"/>
        <v>260616.5</v>
      </c>
    </row>
    <row r="320" spans="1:6" outlineLevel="4" x14ac:dyDescent="0.2">
      <c r="A320" s="164" t="s">
        <v>233</v>
      </c>
      <c r="B320" s="164"/>
      <c r="C320" s="204" t="s">
        <v>33</v>
      </c>
      <c r="D320" s="193">
        <f>D321+D322</f>
        <v>16244.1</v>
      </c>
      <c r="E320" s="193">
        <f t="shared" ref="E320:F320" si="130">E321+E322</f>
        <v>16244.1</v>
      </c>
      <c r="F320" s="193">
        <f t="shared" si="130"/>
        <v>16244.1</v>
      </c>
    </row>
    <row r="321" spans="1:7" ht="47.25" outlineLevel="5" x14ac:dyDescent="0.2">
      <c r="A321" s="167" t="s">
        <v>233</v>
      </c>
      <c r="B321" s="167" t="s">
        <v>4</v>
      </c>
      <c r="C321" s="207" t="s">
        <v>5</v>
      </c>
      <c r="D321" s="109">
        <v>15255.6</v>
      </c>
      <c r="E321" s="156">
        <v>15255.6</v>
      </c>
      <c r="F321" s="156">
        <v>15255.6</v>
      </c>
    </row>
    <row r="322" spans="1:7" ht="30.75" customHeight="1" outlineLevel="5" x14ac:dyDescent="0.2">
      <c r="A322" s="167" t="s">
        <v>233</v>
      </c>
      <c r="B322" s="167" t="s">
        <v>7</v>
      </c>
      <c r="C322" s="207" t="s">
        <v>8</v>
      </c>
      <c r="D322" s="109">
        <v>988.5</v>
      </c>
      <c r="E322" s="156">
        <v>988.5</v>
      </c>
      <c r="F322" s="156">
        <v>988.5</v>
      </c>
    </row>
    <row r="323" spans="1:7" ht="31.5" outlineLevel="5" x14ac:dyDescent="0.2">
      <c r="A323" s="164" t="s">
        <v>180</v>
      </c>
      <c r="B323" s="164"/>
      <c r="C323" s="204" t="s">
        <v>769</v>
      </c>
      <c r="D323" s="193">
        <f>D324</f>
        <v>148902.30000000002</v>
      </c>
      <c r="E323" s="193">
        <f>E324</f>
        <v>148902.29999999999</v>
      </c>
      <c r="F323" s="193">
        <f>F324</f>
        <v>148902.29999999999</v>
      </c>
      <c r="G323" s="224"/>
    </row>
    <row r="324" spans="1:7" ht="31.5" outlineLevel="5" x14ac:dyDescent="0.2">
      <c r="A324" s="167" t="s">
        <v>180</v>
      </c>
      <c r="B324" s="167" t="s">
        <v>52</v>
      </c>
      <c r="C324" s="207" t="s">
        <v>53</v>
      </c>
      <c r="D324" s="186">
        <f>274081.4-125179.1</f>
        <v>148902.30000000002</v>
      </c>
      <c r="E324" s="186">
        <f>244372.4-95470.1</f>
        <v>148902.29999999999</v>
      </c>
      <c r="F324" s="186">
        <f>244372.4-95470.1</f>
        <v>148902.29999999999</v>
      </c>
      <c r="G324" s="224"/>
    </row>
    <row r="325" spans="1:7" ht="31.5" outlineLevel="5" x14ac:dyDescent="0.2">
      <c r="A325" s="150" t="s">
        <v>859</v>
      </c>
      <c r="B325" s="150"/>
      <c r="C325" s="209" t="s">
        <v>860</v>
      </c>
      <c r="D325" s="152">
        <f t="shared" ref="D325:F325" si="131">D326</f>
        <v>125179.1</v>
      </c>
      <c r="E325" s="152">
        <f t="shared" si="131"/>
        <v>95470.1</v>
      </c>
      <c r="F325" s="152">
        <f t="shared" si="131"/>
        <v>95470.1</v>
      </c>
      <c r="G325" s="224"/>
    </row>
    <row r="326" spans="1:7" ht="31.5" outlineLevel="5" x14ac:dyDescent="0.2">
      <c r="A326" s="150" t="s">
        <v>859</v>
      </c>
      <c r="B326" s="155" t="s">
        <v>52</v>
      </c>
      <c r="C326" s="210" t="s">
        <v>53</v>
      </c>
      <c r="D326" s="109">
        <v>125179.1</v>
      </c>
      <c r="E326" s="156">
        <v>95470.1</v>
      </c>
      <c r="F326" s="156">
        <v>95470.1</v>
      </c>
      <c r="G326" s="224"/>
    </row>
    <row r="327" spans="1:7" ht="33" customHeight="1" outlineLevel="7" x14ac:dyDescent="0.2">
      <c r="A327" s="164" t="s">
        <v>127</v>
      </c>
      <c r="B327" s="164"/>
      <c r="C327" s="204" t="s">
        <v>70</v>
      </c>
      <c r="D327" s="193">
        <f>D328+D331</f>
        <v>23473.4</v>
      </c>
      <c r="E327" s="193">
        <f t="shared" ref="E327:F327" si="132">E328+E331</f>
        <v>22516.199999999997</v>
      </c>
      <c r="F327" s="193">
        <f t="shared" si="132"/>
        <v>5831.9</v>
      </c>
    </row>
    <row r="328" spans="1:7" ht="31.5" outlineLevel="7" x14ac:dyDescent="0.2">
      <c r="A328" s="164" t="s">
        <v>128</v>
      </c>
      <c r="B328" s="164"/>
      <c r="C328" s="204" t="s">
        <v>129</v>
      </c>
      <c r="D328" s="193">
        <f>D329+D330</f>
        <v>6789.1</v>
      </c>
      <c r="E328" s="193">
        <f t="shared" ref="E328:F328" si="133">E329+E330</f>
        <v>5831.9</v>
      </c>
      <c r="F328" s="193">
        <f t="shared" si="133"/>
        <v>5831.9</v>
      </c>
    </row>
    <row r="329" spans="1:7" ht="31.5" outlineLevel="7" x14ac:dyDescent="0.2">
      <c r="A329" s="167" t="s">
        <v>128</v>
      </c>
      <c r="B329" s="167" t="s">
        <v>7</v>
      </c>
      <c r="C329" s="207" t="s">
        <v>8</v>
      </c>
      <c r="D329" s="109">
        <v>5010</v>
      </c>
      <c r="E329" s="156">
        <v>4146.3</v>
      </c>
      <c r="F329" s="156">
        <v>4146.3</v>
      </c>
    </row>
    <row r="330" spans="1:7" outlineLevel="7" x14ac:dyDescent="0.2">
      <c r="A330" s="167" t="s">
        <v>128</v>
      </c>
      <c r="B330" s="167" t="s">
        <v>15</v>
      </c>
      <c r="C330" s="207" t="s">
        <v>16</v>
      </c>
      <c r="D330" s="109">
        <f>1000+779.1</f>
        <v>1779.1</v>
      </c>
      <c r="E330" s="156">
        <f>906.5+779.1</f>
        <v>1685.6</v>
      </c>
      <c r="F330" s="156">
        <f>906.5+779.1</f>
        <v>1685.6</v>
      </c>
    </row>
    <row r="331" spans="1:7" ht="94.5" outlineLevel="7" x14ac:dyDescent="0.2">
      <c r="A331" s="164" t="s">
        <v>605</v>
      </c>
      <c r="B331" s="164"/>
      <c r="C331" s="212" t="s">
        <v>606</v>
      </c>
      <c r="D331" s="152">
        <f>D332</f>
        <v>16684.3</v>
      </c>
      <c r="E331" s="152">
        <f t="shared" ref="E331:F331" si="134">E332</f>
        <v>16684.3</v>
      </c>
      <c r="F331" s="152">
        <f t="shared" si="134"/>
        <v>0</v>
      </c>
    </row>
    <row r="332" spans="1:7" outlineLevel="7" x14ac:dyDescent="0.2">
      <c r="A332" s="167" t="s">
        <v>605</v>
      </c>
      <c r="B332" s="167" t="s">
        <v>15</v>
      </c>
      <c r="C332" s="207" t="s">
        <v>16</v>
      </c>
      <c r="D332" s="109">
        <v>16684.3</v>
      </c>
      <c r="E332" s="109">
        <v>16684.3</v>
      </c>
      <c r="F332" s="109"/>
    </row>
    <row r="333" spans="1:7" ht="31.5" outlineLevel="3" x14ac:dyDescent="0.2">
      <c r="A333" s="164" t="s">
        <v>227</v>
      </c>
      <c r="B333" s="164"/>
      <c r="C333" s="204" t="s">
        <v>228</v>
      </c>
      <c r="D333" s="193">
        <f>D334+D351</f>
        <v>166493</v>
      </c>
      <c r="E333" s="193">
        <f>E334+E351</f>
        <v>164551.19999999998</v>
      </c>
      <c r="F333" s="193">
        <f>F334+F351</f>
        <v>164551.19999999998</v>
      </c>
    </row>
    <row r="334" spans="1:7" ht="37.5" customHeight="1" outlineLevel="4" x14ac:dyDescent="0.2">
      <c r="A334" s="164" t="s">
        <v>229</v>
      </c>
      <c r="B334" s="164"/>
      <c r="C334" s="204" t="s">
        <v>230</v>
      </c>
      <c r="D334" s="193">
        <f>D335+D342</f>
        <v>11904.599999999999</v>
      </c>
      <c r="E334" s="193">
        <f t="shared" ref="E334:F334" si="135">E335+E342</f>
        <v>9962.7999999999993</v>
      </c>
      <c r="F334" s="193">
        <f t="shared" si="135"/>
        <v>9962.7999999999993</v>
      </c>
    </row>
    <row r="335" spans="1:7" ht="31.5" outlineLevel="5" x14ac:dyDescent="0.2">
      <c r="A335" s="164" t="s">
        <v>231</v>
      </c>
      <c r="B335" s="164"/>
      <c r="C335" s="204" t="s">
        <v>232</v>
      </c>
      <c r="D335" s="193">
        <f>D338+D340+D336</f>
        <v>6415</v>
      </c>
      <c r="E335" s="193">
        <f t="shared" ref="E335:F335" si="136">E338+E340+E336</f>
        <v>4462.6000000000004</v>
      </c>
      <c r="F335" s="193">
        <f t="shared" si="136"/>
        <v>4462.6000000000004</v>
      </c>
    </row>
    <row r="336" spans="1:7" ht="31.5" outlineLevel="5" x14ac:dyDescent="0.2">
      <c r="A336" s="150" t="s">
        <v>513</v>
      </c>
      <c r="B336" s="150"/>
      <c r="C336" s="209" t="s">
        <v>514</v>
      </c>
      <c r="D336" s="193">
        <f>D337</f>
        <v>1500</v>
      </c>
      <c r="E336" s="193">
        <f t="shared" ref="E336:F336" si="137">E337</f>
        <v>1500</v>
      </c>
      <c r="F336" s="193">
        <f t="shared" si="137"/>
        <v>1500</v>
      </c>
    </row>
    <row r="337" spans="1:6" ht="31.5" outlineLevel="5" x14ac:dyDescent="0.2">
      <c r="A337" s="155" t="s">
        <v>513</v>
      </c>
      <c r="B337" s="155" t="s">
        <v>52</v>
      </c>
      <c r="C337" s="210" t="s">
        <v>53</v>
      </c>
      <c r="D337" s="109">
        <v>1500</v>
      </c>
      <c r="E337" s="156">
        <v>1500</v>
      </c>
      <c r="F337" s="156">
        <v>1500</v>
      </c>
    </row>
    <row r="338" spans="1:6" ht="39.75" customHeight="1" outlineLevel="7" x14ac:dyDescent="0.2">
      <c r="A338" s="164" t="s">
        <v>341</v>
      </c>
      <c r="B338" s="164"/>
      <c r="C338" s="204" t="s">
        <v>342</v>
      </c>
      <c r="D338" s="193">
        <f>D339</f>
        <v>215</v>
      </c>
      <c r="E338" s="193">
        <f t="shared" ref="E338:F338" si="138">E339</f>
        <v>962.6</v>
      </c>
      <c r="F338" s="193">
        <f t="shared" si="138"/>
        <v>962.6</v>
      </c>
    </row>
    <row r="339" spans="1:6" ht="31.5" outlineLevel="5" x14ac:dyDescent="0.2">
      <c r="A339" s="167" t="s">
        <v>341</v>
      </c>
      <c r="B339" s="167" t="s">
        <v>52</v>
      </c>
      <c r="C339" s="207" t="s">
        <v>53</v>
      </c>
      <c r="D339" s="109">
        <v>215</v>
      </c>
      <c r="E339" s="156">
        <v>962.6</v>
      </c>
      <c r="F339" s="156">
        <v>962.6</v>
      </c>
    </row>
    <row r="340" spans="1:6" ht="47.25" outlineLevel="7" x14ac:dyDescent="0.2">
      <c r="A340" s="150" t="s">
        <v>388</v>
      </c>
      <c r="B340" s="150"/>
      <c r="C340" s="209" t="s">
        <v>639</v>
      </c>
      <c r="D340" s="152">
        <f>D341</f>
        <v>4700</v>
      </c>
      <c r="E340" s="152">
        <f t="shared" ref="E340:F340" si="139">E341</f>
        <v>2000</v>
      </c>
      <c r="F340" s="152">
        <f t="shared" si="139"/>
        <v>2000</v>
      </c>
    </row>
    <row r="341" spans="1:6" ht="31.5" outlineLevel="7" x14ac:dyDescent="0.2">
      <c r="A341" s="155" t="s">
        <v>388</v>
      </c>
      <c r="B341" s="155" t="s">
        <v>52</v>
      </c>
      <c r="C341" s="210" t="s">
        <v>53</v>
      </c>
      <c r="D341" s="109">
        <v>4700</v>
      </c>
      <c r="E341" s="109">
        <v>2000</v>
      </c>
      <c r="F341" s="109">
        <v>2000</v>
      </c>
    </row>
    <row r="342" spans="1:6" ht="31.5" outlineLevel="7" x14ac:dyDescent="0.2">
      <c r="A342" s="164" t="s">
        <v>337</v>
      </c>
      <c r="B342" s="164"/>
      <c r="C342" s="204" t="s">
        <v>338</v>
      </c>
      <c r="D342" s="193">
        <f>D343+D347+D349</f>
        <v>5489.5999999999995</v>
      </c>
      <c r="E342" s="193">
        <f>E343+E347+E349</f>
        <v>5500.2</v>
      </c>
      <c r="F342" s="193">
        <f>F343+F347+F349</f>
        <v>5500.2</v>
      </c>
    </row>
    <row r="343" spans="1:6" outlineLevel="7" x14ac:dyDescent="0.2">
      <c r="A343" s="164" t="s">
        <v>343</v>
      </c>
      <c r="B343" s="164"/>
      <c r="C343" s="204" t="s">
        <v>344</v>
      </c>
      <c r="D343" s="193">
        <f>D344+D345+D346</f>
        <v>4342.8999999999996</v>
      </c>
      <c r="E343" s="193">
        <f t="shared" ref="E343:F343" si="140">E344+E345+E346</f>
        <v>4353.5</v>
      </c>
      <c r="F343" s="193">
        <f t="shared" si="140"/>
        <v>4353.5</v>
      </c>
    </row>
    <row r="344" spans="1:6" ht="31.5" outlineLevel="5" x14ac:dyDescent="0.2">
      <c r="A344" s="167" t="s">
        <v>343</v>
      </c>
      <c r="B344" s="167" t="s">
        <v>7</v>
      </c>
      <c r="C344" s="207" t="s">
        <v>8</v>
      </c>
      <c r="D344" s="191">
        <v>973</v>
      </c>
      <c r="E344" s="156">
        <v>973</v>
      </c>
      <c r="F344" s="156">
        <v>973</v>
      </c>
    </row>
    <row r="345" spans="1:6" outlineLevel="7" x14ac:dyDescent="0.2">
      <c r="A345" s="167" t="s">
        <v>343</v>
      </c>
      <c r="B345" s="167" t="s">
        <v>19</v>
      </c>
      <c r="C345" s="207" t="s">
        <v>20</v>
      </c>
      <c r="D345" s="191">
        <v>303.39999999999998</v>
      </c>
      <c r="E345" s="156">
        <v>380.5</v>
      </c>
      <c r="F345" s="156">
        <v>380.5</v>
      </c>
    </row>
    <row r="346" spans="1:6" ht="31.5" outlineLevel="7" x14ac:dyDescent="0.2">
      <c r="A346" s="167" t="s">
        <v>343</v>
      </c>
      <c r="B346" s="167" t="s">
        <v>52</v>
      </c>
      <c r="C346" s="207" t="s">
        <v>53</v>
      </c>
      <c r="D346" s="191">
        <v>3066.5</v>
      </c>
      <c r="E346" s="156">
        <v>3000</v>
      </c>
      <c r="F346" s="156">
        <v>3000</v>
      </c>
    </row>
    <row r="347" spans="1:6" ht="31.5" outlineLevel="7" x14ac:dyDescent="0.2">
      <c r="A347" s="164" t="s">
        <v>339</v>
      </c>
      <c r="B347" s="164"/>
      <c r="C347" s="204" t="s">
        <v>340</v>
      </c>
      <c r="D347" s="193">
        <f>D348</f>
        <v>780</v>
      </c>
      <c r="E347" s="193">
        <f t="shared" ref="E347:F347" si="141">E348</f>
        <v>780</v>
      </c>
      <c r="F347" s="193">
        <f t="shared" si="141"/>
        <v>780</v>
      </c>
    </row>
    <row r="348" spans="1:6" outlineLevel="7" x14ac:dyDescent="0.2">
      <c r="A348" s="167" t="s">
        <v>339</v>
      </c>
      <c r="B348" s="167" t="s">
        <v>19</v>
      </c>
      <c r="C348" s="207" t="s">
        <v>20</v>
      </c>
      <c r="D348" s="109">
        <v>780</v>
      </c>
      <c r="E348" s="156">
        <v>780</v>
      </c>
      <c r="F348" s="156">
        <v>780</v>
      </c>
    </row>
    <row r="349" spans="1:6" ht="31.5" outlineLevel="7" x14ac:dyDescent="0.2">
      <c r="A349" s="164" t="s">
        <v>505</v>
      </c>
      <c r="B349" s="167"/>
      <c r="C349" s="204" t="s">
        <v>655</v>
      </c>
      <c r="D349" s="152">
        <f>D350</f>
        <v>366.7</v>
      </c>
      <c r="E349" s="152">
        <f t="shared" ref="E349:F349" si="142">E350</f>
        <v>366.7</v>
      </c>
      <c r="F349" s="152">
        <f t="shared" si="142"/>
        <v>366.7</v>
      </c>
    </row>
    <row r="350" spans="1:6" ht="31.5" outlineLevel="7" x14ac:dyDescent="0.2">
      <c r="A350" s="167" t="s">
        <v>505</v>
      </c>
      <c r="B350" s="167" t="s">
        <v>52</v>
      </c>
      <c r="C350" s="207" t="s">
        <v>53</v>
      </c>
      <c r="D350" s="109">
        <v>366.7</v>
      </c>
      <c r="E350" s="156">
        <v>366.7</v>
      </c>
      <c r="F350" s="156">
        <v>366.7</v>
      </c>
    </row>
    <row r="351" spans="1:6" ht="31.5" outlineLevel="7" x14ac:dyDescent="0.2">
      <c r="A351" s="164" t="s">
        <v>331</v>
      </c>
      <c r="B351" s="164"/>
      <c r="C351" s="204" t="s">
        <v>332</v>
      </c>
      <c r="D351" s="193">
        <f>D352</f>
        <v>154588.4</v>
      </c>
      <c r="E351" s="193">
        <f>E352</f>
        <v>154588.4</v>
      </c>
      <c r="F351" s="193">
        <f>F352</f>
        <v>154588.4</v>
      </c>
    </row>
    <row r="352" spans="1:6" ht="35.25" customHeight="1" outlineLevel="4" x14ac:dyDescent="0.2">
      <c r="A352" s="164" t="s">
        <v>333</v>
      </c>
      <c r="B352" s="164"/>
      <c r="C352" s="204" t="s">
        <v>31</v>
      </c>
      <c r="D352" s="193">
        <f>D353+D356+D358</f>
        <v>154588.4</v>
      </c>
      <c r="E352" s="193">
        <f t="shared" ref="E352:F352" si="143">E353+E356+E358</f>
        <v>154588.4</v>
      </c>
      <c r="F352" s="193">
        <f t="shared" si="143"/>
        <v>154588.4</v>
      </c>
    </row>
    <row r="353" spans="1:7" outlineLevel="5" x14ac:dyDescent="0.2">
      <c r="A353" s="164" t="s">
        <v>345</v>
      </c>
      <c r="B353" s="164"/>
      <c r="C353" s="204" t="s">
        <v>33</v>
      </c>
      <c r="D353" s="193">
        <f>D354+D355</f>
        <v>6722.9</v>
      </c>
      <c r="E353" s="193">
        <f t="shared" ref="E353:F353" si="144">E354+E355</f>
        <v>6722.9</v>
      </c>
      <c r="F353" s="193">
        <f t="shared" si="144"/>
        <v>6722.9</v>
      </c>
    </row>
    <row r="354" spans="1:7" ht="47.25" outlineLevel="7" x14ac:dyDescent="0.2">
      <c r="A354" s="167" t="s">
        <v>345</v>
      </c>
      <c r="B354" s="167" t="s">
        <v>4</v>
      </c>
      <c r="C354" s="207" t="s">
        <v>5</v>
      </c>
      <c r="D354" s="191">
        <v>6594.5</v>
      </c>
      <c r="E354" s="156">
        <v>6594.5</v>
      </c>
      <c r="F354" s="156">
        <v>6594.5</v>
      </c>
    </row>
    <row r="355" spans="1:7" ht="31.5" outlineLevel="5" x14ac:dyDescent="0.2">
      <c r="A355" s="167" t="s">
        <v>345</v>
      </c>
      <c r="B355" s="167" t="s">
        <v>7</v>
      </c>
      <c r="C355" s="207" t="s">
        <v>8</v>
      </c>
      <c r="D355" s="191">
        <v>128.4</v>
      </c>
      <c r="E355" s="156">
        <v>128.4</v>
      </c>
      <c r="F355" s="156">
        <v>128.4</v>
      </c>
    </row>
    <row r="356" spans="1:7" ht="31.5" outlineLevel="7" x14ac:dyDescent="0.2">
      <c r="A356" s="164" t="s">
        <v>334</v>
      </c>
      <c r="B356" s="164"/>
      <c r="C356" s="209" t="s">
        <v>663</v>
      </c>
      <c r="D356" s="193">
        <f>D357</f>
        <v>146865.5</v>
      </c>
      <c r="E356" s="193">
        <f t="shared" ref="E356:F356" si="145">E357</f>
        <v>146865.5</v>
      </c>
      <c r="F356" s="193">
        <f t="shared" si="145"/>
        <v>146865.5</v>
      </c>
      <c r="G356" s="224"/>
    </row>
    <row r="357" spans="1:7" ht="35.25" customHeight="1" outlineLevel="3" x14ac:dyDescent="0.2">
      <c r="A357" s="167" t="s">
        <v>334</v>
      </c>
      <c r="B357" s="167" t="s">
        <v>52</v>
      </c>
      <c r="C357" s="207" t="s">
        <v>53</v>
      </c>
      <c r="D357" s="109">
        <f>91+146774.5</f>
        <v>146865.5</v>
      </c>
      <c r="E357" s="109">
        <f t="shared" ref="E357:F357" si="146">91+146774.5</f>
        <v>146865.5</v>
      </c>
      <c r="F357" s="109">
        <f t="shared" si="146"/>
        <v>146865.5</v>
      </c>
    </row>
    <row r="358" spans="1:7" ht="20.25" customHeight="1" outlineLevel="4" x14ac:dyDescent="0.2">
      <c r="A358" s="164" t="s">
        <v>335</v>
      </c>
      <c r="B358" s="164"/>
      <c r="C358" s="204" t="s">
        <v>336</v>
      </c>
      <c r="D358" s="193">
        <f>D359</f>
        <v>1000</v>
      </c>
      <c r="E358" s="193">
        <f t="shared" ref="E358:F358" si="147">E359</f>
        <v>1000</v>
      </c>
      <c r="F358" s="193">
        <f t="shared" si="147"/>
        <v>1000</v>
      </c>
    </row>
    <row r="359" spans="1:7" ht="31.5" outlineLevel="5" x14ac:dyDescent="0.2">
      <c r="A359" s="167" t="s">
        <v>335</v>
      </c>
      <c r="B359" s="167" t="s">
        <v>52</v>
      </c>
      <c r="C359" s="207" t="s">
        <v>53</v>
      </c>
      <c r="D359" s="109">
        <v>1000</v>
      </c>
      <c r="E359" s="156">
        <v>1000</v>
      </c>
      <c r="F359" s="156">
        <v>1000</v>
      </c>
    </row>
    <row r="360" spans="1:7" ht="31.5" outlineLevel="7" x14ac:dyDescent="0.2">
      <c r="A360" s="164" t="s">
        <v>44</v>
      </c>
      <c r="B360" s="164"/>
      <c r="C360" s="204" t="s">
        <v>45</v>
      </c>
      <c r="D360" s="193">
        <f>D361+D370+D376+D380</f>
        <v>14167</v>
      </c>
      <c r="E360" s="193">
        <f>E361+E370+E376+E380</f>
        <v>12263.699999999999</v>
      </c>
      <c r="F360" s="193">
        <f>F361+F370+F376+F380</f>
        <v>12263.699999999999</v>
      </c>
    </row>
    <row r="361" spans="1:7" ht="31.5" outlineLevel="7" x14ac:dyDescent="0.2">
      <c r="A361" s="164" t="s">
        <v>46</v>
      </c>
      <c r="B361" s="164"/>
      <c r="C361" s="204" t="s">
        <v>47</v>
      </c>
      <c r="D361" s="193">
        <f>D362</f>
        <v>8117.8</v>
      </c>
      <c r="E361" s="193">
        <f t="shared" ref="E361:F361" si="148">E362</f>
        <v>6535.5</v>
      </c>
      <c r="F361" s="193">
        <f t="shared" si="148"/>
        <v>6535.5</v>
      </c>
    </row>
    <row r="362" spans="1:7" ht="31.5" outlineLevel="4" x14ac:dyDescent="0.2">
      <c r="A362" s="164" t="s">
        <v>48</v>
      </c>
      <c r="B362" s="164"/>
      <c r="C362" s="204" t="s">
        <v>49</v>
      </c>
      <c r="D362" s="193">
        <f>D363+D366+D368</f>
        <v>8117.8</v>
      </c>
      <c r="E362" s="193">
        <f t="shared" ref="E362:F362" si="149">E363+E366+E368</f>
        <v>6535.5</v>
      </c>
      <c r="F362" s="193">
        <f t="shared" si="149"/>
        <v>6535.5</v>
      </c>
    </row>
    <row r="363" spans="1:7" ht="31.5" outlineLevel="5" x14ac:dyDescent="0.2">
      <c r="A363" s="164" t="s">
        <v>50</v>
      </c>
      <c r="B363" s="164"/>
      <c r="C363" s="204" t="s">
        <v>51</v>
      </c>
      <c r="D363" s="193">
        <f>D364+D365</f>
        <v>5535.5</v>
      </c>
      <c r="E363" s="193">
        <f t="shared" ref="E363:F363" si="150">E364+E365</f>
        <v>5535.5</v>
      </c>
      <c r="F363" s="193">
        <f t="shared" si="150"/>
        <v>5535.5</v>
      </c>
    </row>
    <row r="364" spans="1:7" ht="31.5" outlineLevel="7" x14ac:dyDescent="0.2">
      <c r="A364" s="167" t="s">
        <v>50</v>
      </c>
      <c r="B364" s="167" t="s">
        <v>7</v>
      </c>
      <c r="C364" s="207" t="s">
        <v>8</v>
      </c>
      <c r="D364" s="109">
        <v>60</v>
      </c>
      <c r="E364" s="156">
        <v>60</v>
      </c>
      <c r="F364" s="156">
        <v>60</v>
      </c>
    </row>
    <row r="365" spans="1:7" ht="31.5" outlineLevel="7" x14ac:dyDescent="0.2">
      <c r="A365" s="167" t="s">
        <v>50</v>
      </c>
      <c r="B365" s="167" t="s">
        <v>52</v>
      </c>
      <c r="C365" s="207" t="s">
        <v>53</v>
      </c>
      <c r="D365" s="109">
        <v>5475.5</v>
      </c>
      <c r="E365" s="156">
        <v>5475.5</v>
      </c>
      <c r="F365" s="156">
        <v>5475.5</v>
      </c>
    </row>
    <row r="366" spans="1:7" ht="31.5" outlineLevel="7" x14ac:dyDescent="0.2">
      <c r="A366" s="164" t="s">
        <v>382</v>
      </c>
      <c r="B366" s="164"/>
      <c r="C366" s="213" t="s">
        <v>640</v>
      </c>
      <c r="D366" s="152">
        <f>D367</f>
        <v>1424.1</v>
      </c>
      <c r="E366" s="152">
        <f t="shared" ref="E366:F366" si="151">E367</f>
        <v>1000</v>
      </c>
      <c r="F366" s="152">
        <f t="shared" si="151"/>
        <v>1000</v>
      </c>
    </row>
    <row r="367" spans="1:7" ht="31.5" outlineLevel="5" x14ac:dyDescent="0.2">
      <c r="A367" s="167" t="s">
        <v>382</v>
      </c>
      <c r="B367" s="167" t="s">
        <v>52</v>
      </c>
      <c r="C367" s="208" t="s">
        <v>365</v>
      </c>
      <c r="D367" s="109">
        <v>1424.1</v>
      </c>
      <c r="E367" s="156">
        <v>1000</v>
      </c>
      <c r="F367" s="156">
        <v>1000</v>
      </c>
    </row>
    <row r="368" spans="1:7" ht="31.5" outlineLevel="7" x14ac:dyDescent="0.2">
      <c r="A368" s="164" t="s">
        <v>382</v>
      </c>
      <c r="B368" s="164"/>
      <c r="C368" s="213" t="s">
        <v>641</v>
      </c>
      <c r="D368" s="152">
        <f>D369</f>
        <v>1158.2</v>
      </c>
      <c r="E368" s="152"/>
      <c r="F368" s="152"/>
    </row>
    <row r="369" spans="1:6" ht="32.25" customHeight="1" outlineLevel="7" x14ac:dyDescent="0.2">
      <c r="A369" s="167" t="s">
        <v>382</v>
      </c>
      <c r="B369" s="167" t="s">
        <v>52</v>
      </c>
      <c r="C369" s="208" t="s">
        <v>365</v>
      </c>
      <c r="D369" s="109">
        <v>1158.2</v>
      </c>
      <c r="E369" s="109"/>
      <c r="F369" s="109"/>
    </row>
    <row r="370" spans="1:6" ht="31.5" outlineLevel="5" x14ac:dyDescent="0.2">
      <c r="A370" s="164" t="s">
        <v>203</v>
      </c>
      <c r="B370" s="164"/>
      <c r="C370" s="204" t="s">
        <v>204</v>
      </c>
      <c r="D370" s="193">
        <f>D371</f>
        <v>3108.9</v>
      </c>
      <c r="E370" s="193">
        <f>E371</f>
        <v>2787.9</v>
      </c>
      <c r="F370" s="193">
        <f>F371</f>
        <v>2787.9</v>
      </c>
    </row>
    <row r="371" spans="1:6" ht="20.25" customHeight="1" outlineLevel="7" x14ac:dyDescent="0.2">
      <c r="A371" s="164" t="s">
        <v>205</v>
      </c>
      <c r="B371" s="164"/>
      <c r="C371" s="204" t="s">
        <v>206</v>
      </c>
      <c r="D371" s="193">
        <f>D372+D374</f>
        <v>3108.9</v>
      </c>
      <c r="E371" s="193">
        <f>E372+E374</f>
        <v>2787.9</v>
      </c>
      <c r="F371" s="193">
        <f>F372+F374</f>
        <v>2787.9</v>
      </c>
    </row>
    <row r="372" spans="1:6" ht="31.5" outlineLevel="7" x14ac:dyDescent="0.2">
      <c r="A372" s="164" t="s">
        <v>207</v>
      </c>
      <c r="B372" s="164"/>
      <c r="C372" s="204" t="s">
        <v>51</v>
      </c>
      <c r="D372" s="193">
        <f>D373</f>
        <v>1787.9</v>
      </c>
      <c r="E372" s="193">
        <f t="shared" ref="E372:F372" si="152">E373</f>
        <v>1787.9</v>
      </c>
      <c r="F372" s="193">
        <f t="shared" si="152"/>
        <v>1787.9</v>
      </c>
    </row>
    <row r="373" spans="1:6" ht="31.5" outlineLevel="7" x14ac:dyDescent="0.2">
      <c r="A373" s="167" t="s">
        <v>207</v>
      </c>
      <c r="B373" s="167" t="s">
        <v>52</v>
      </c>
      <c r="C373" s="207" t="s">
        <v>53</v>
      </c>
      <c r="D373" s="109">
        <v>1787.9</v>
      </c>
      <c r="E373" s="156">
        <v>1787.9</v>
      </c>
      <c r="F373" s="156">
        <v>1787.9</v>
      </c>
    </row>
    <row r="374" spans="1:6" outlineLevel="7" x14ac:dyDescent="0.2">
      <c r="A374" s="164" t="s">
        <v>208</v>
      </c>
      <c r="B374" s="164"/>
      <c r="C374" s="204" t="s">
        <v>209</v>
      </c>
      <c r="D374" s="193">
        <f>D375</f>
        <v>1321</v>
      </c>
      <c r="E374" s="193">
        <f t="shared" ref="E374:F374" si="153">E375</f>
        <v>1000</v>
      </c>
      <c r="F374" s="193">
        <f t="shared" si="153"/>
        <v>1000</v>
      </c>
    </row>
    <row r="375" spans="1:6" outlineLevel="2" x14ac:dyDescent="0.2">
      <c r="A375" s="167" t="s">
        <v>208</v>
      </c>
      <c r="B375" s="167" t="s">
        <v>19</v>
      </c>
      <c r="C375" s="207" t="s">
        <v>20</v>
      </c>
      <c r="D375" s="186">
        <v>1321</v>
      </c>
      <c r="E375" s="156">
        <v>1000</v>
      </c>
      <c r="F375" s="156">
        <v>1000</v>
      </c>
    </row>
    <row r="376" spans="1:6" ht="31.5" outlineLevel="3" x14ac:dyDescent="0.2">
      <c r="A376" s="164" t="s">
        <v>210</v>
      </c>
      <c r="B376" s="164"/>
      <c r="C376" s="204" t="s">
        <v>211</v>
      </c>
      <c r="D376" s="193">
        <f>D377</f>
        <v>2588</v>
      </c>
      <c r="E376" s="193">
        <f t="shared" ref="D376:F378" si="154">E377</f>
        <v>2588</v>
      </c>
      <c r="F376" s="193">
        <f t="shared" si="154"/>
        <v>2588</v>
      </c>
    </row>
    <row r="377" spans="1:6" ht="31.5" outlineLevel="4" x14ac:dyDescent="0.2">
      <c r="A377" s="164" t="s">
        <v>212</v>
      </c>
      <c r="B377" s="164"/>
      <c r="C377" s="204" t="s">
        <v>213</v>
      </c>
      <c r="D377" s="193">
        <f t="shared" si="154"/>
        <v>2588</v>
      </c>
      <c r="E377" s="193">
        <f t="shared" si="154"/>
        <v>2588</v>
      </c>
      <c r="F377" s="193">
        <f t="shared" si="154"/>
        <v>2588</v>
      </c>
    </row>
    <row r="378" spans="1:6" ht="31.5" outlineLevel="4" x14ac:dyDescent="0.2">
      <c r="A378" s="164" t="s">
        <v>214</v>
      </c>
      <c r="B378" s="164"/>
      <c r="C378" s="204" t="s">
        <v>51</v>
      </c>
      <c r="D378" s="193">
        <f>D379</f>
        <v>2588</v>
      </c>
      <c r="E378" s="193">
        <f t="shared" si="154"/>
        <v>2588</v>
      </c>
      <c r="F378" s="193">
        <f t="shared" si="154"/>
        <v>2588</v>
      </c>
    </row>
    <row r="379" spans="1:6" ht="31.5" outlineLevel="4" x14ac:dyDescent="0.2">
      <c r="A379" s="167" t="s">
        <v>214</v>
      </c>
      <c r="B379" s="167" t="s">
        <v>52</v>
      </c>
      <c r="C379" s="207" t="s">
        <v>53</v>
      </c>
      <c r="D379" s="186">
        <v>2588</v>
      </c>
      <c r="E379" s="156">
        <v>2588</v>
      </c>
      <c r="F379" s="156">
        <v>2588</v>
      </c>
    </row>
    <row r="380" spans="1:6" ht="31.5" outlineLevel="5" x14ac:dyDescent="0.2">
      <c r="A380" s="164" t="s">
        <v>54</v>
      </c>
      <c r="B380" s="164"/>
      <c r="C380" s="204" t="s">
        <v>55</v>
      </c>
      <c r="D380" s="193">
        <f t="shared" ref="D380:F382" si="155">D381</f>
        <v>352.3</v>
      </c>
      <c r="E380" s="193">
        <f t="shared" si="155"/>
        <v>352.3</v>
      </c>
      <c r="F380" s="193">
        <f t="shared" si="155"/>
        <v>352.3</v>
      </c>
    </row>
    <row r="381" spans="1:6" ht="47.25" outlineLevel="7" x14ac:dyDescent="0.2">
      <c r="A381" s="164" t="s">
        <v>56</v>
      </c>
      <c r="B381" s="164"/>
      <c r="C381" s="204" t="s">
        <v>57</v>
      </c>
      <c r="D381" s="193">
        <f t="shared" si="155"/>
        <v>352.3</v>
      </c>
      <c r="E381" s="193">
        <f t="shared" si="155"/>
        <v>352.3</v>
      </c>
      <c r="F381" s="193">
        <f t="shared" si="155"/>
        <v>352.3</v>
      </c>
    </row>
    <row r="382" spans="1:6" ht="31.5" outlineLevel="7" x14ac:dyDescent="0.2">
      <c r="A382" s="164" t="s">
        <v>374</v>
      </c>
      <c r="B382" s="164"/>
      <c r="C382" s="204" t="s">
        <v>375</v>
      </c>
      <c r="D382" s="193">
        <f>D383</f>
        <v>352.3</v>
      </c>
      <c r="E382" s="193">
        <f t="shared" si="155"/>
        <v>352.3</v>
      </c>
      <c r="F382" s="193">
        <f t="shared" si="155"/>
        <v>352.3</v>
      </c>
    </row>
    <row r="383" spans="1:6" ht="33" customHeight="1" outlineLevel="7" x14ac:dyDescent="0.2">
      <c r="A383" s="167" t="s">
        <v>374</v>
      </c>
      <c r="B383" s="167" t="s">
        <v>52</v>
      </c>
      <c r="C383" s="207" t="s">
        <v>53</v>
      </c>
      <c r="D383" s="109">
        <v>352.3</v>
      </c>
      <c r="E383" s="156">
        <v>352.3</v>
      </c>
      <c r="F383" s="156">
        <v>352.3</v>
      </c>
    </row>
    <row r="384" spans="1:6" ht="31.5" outlineLevel="7" x14ac:dyDescent="0.2">
      <c r="A384" s="164" t="s">
        <v>22</v>
      </c>
      <c r="B384" s="164"/>
      <c r="C384" s="204" t="s">
        <v>23</v>
      </c>
      <c r="D384" s="193">
        <f>D385+D393+D410</f>
        <v>37072.9</v>
      </c>
      <c r="E384" s="193">
        <f>E385+E393+E410</f>
        <v>54552.799999999996</v>
      </c>
      <c r="F384" s="193">
        <f>F385+F393+F410</f>
        <v>86322.9</v>
      </c>
    </row>
    <row r="385" spans="1:6" ht="31.5" outlineLevel="7" x14ac:dyDescent="0.2">
      <c r="A385" s="164" t="s">
        <v>326</v>
      </c>
      <c r="B385" s="164"/>
      <c r="C385" s="204" t="s">
        <v>327</v>
      </c>
      <c r="D385" s="193">
        <f>D386</f>
        <v>18944.900000000001</v>
      </c>
      <c r="E385" s="193">
        <f t="shared" ref="E385:F387" si="156">E386</f>
        <v>18818.199999999997</v>
      </c>
      <c r="F385" s="193">
        <f t="shared" si="156"/>
        <v>5350</v>
      </c>
    </row>
    <row r="386" spans="1:6" ht="31.5" outlineLevel="7" x14ac:dyDescent="0.2">
      <c r="A386" s="164" t="s">
        <v>328</v>
      </c>
      <c r="B386" s="164"/>
      <c r="C386" s="204" t="s">
        <v>329</v>
      </c>
      <c r="D386" s="193">
        <f>D387+D389+D391</f>
        <v>18944.900000000001</v>
      </c>
      <c r="E386" s="193">
        <f t="shared" ref="E386:F386" si="157">E387+E389+E391</f>
        <v>18818.199999999997</v>
      </c>
      <c r="F386" s="193">
        <f t="shared" si="157"/>
        <v>5350</v>
      </c>
    </row>
    <row r="387" spans="1:6" ht="63" outlineLevel="7" x14ac:dyDescent="0.2">
      <c r="A387" s="164" t="s">
        <v>330</v>
      </c>
      <c r="B387" s="164"/>
      <c r="C387" s="209" t="s">
        <v>862</v>
      </c>
      <c r="D387" s="193">
        <f>D388</f>
        <v>5350</v>
      </c>
      <c r="E387" s="193">
        <f t="shared" si="156"/>
        <v>5350</v>
      </c>
      <c r="F387" s="193">
        <f t="shared" si="156"/>
        <v>5350</v>
      </c>
    </row>
    <row r="388" spans="1:6" outlineLevel="7" x14ac:dyDescent="0.2">
      <c r="A388" s="167" t="s">
        <v>330</v>
      </c>
      <c r="B388" s="167" t="s">
        <v>19</v>
      </c>
      <c r="C388" s="210" t="s">
        <v>20</v>
      </c>
      <c r="D388" s="109">
        <v>5350</v>
      </c>
      <c r="E388" s="156">
        <v>5350</v>
      </c>
      <c r="F388" s="156">
        <v>5350</v>
      </c>
    </row>
    <row r="389" spans="1:6" ht="66" customHeight="1" outlineLevel="7" x14ac:dyDescent="0.2">
      <c r="A389" s="150" t="s">
        <v>330</v>
      </c>
      <c r="B389" s="150"/>
      <c r="C389" s="209" t="s">
        <v>863</v>
      </c>
      <c r="D389" s="152">
        <f t="shared" ref="D389:F391" si="158">D390</f>
        <v>4510.3999999999996</v>
      </c>
      <c r="E389" s="152">
        <f t="shared" si="158"/>
        <v>4296.3</v>
      </c>
      <c r="F389" s="152">
        <f t="shared" si="158"/>
        <v>0</v>
      </c>
    </row>
    <row r="390" spans="1:6" outlineLevel="7" x14ac:dyDescent="0.2">
      <c r="A390" s="155" t="s">
        <v>330</v>
      </c>
      <c r="B390" s="155" t="s">
        <v>19</v>
      </c>
      <c r="C390" s="210" t="s">
        <v>20</v>
      </c>
      <c r="D390" s="109">
        <v>4510.3999999999996</v>
      </c>
      <c r="E390" s="156">
        <v>4296.3</v>
      </c>
      <c r="F390" s="156"/>
    </row>
    <row r="391" spans="1:6" outlineLevel="7" x14ac:dyDescent="0.2">
      <c r="A391" s="150" t="s">
        <v>656</v>
      </c>
      <c r="B391" s="150"/>
      <c r="C391" s="209" t="s">
        <v>865</v>
      </c>
      <c r="D391" s="152">
        <f t="shared" si="158"/>
        <v>9084.5</v>
      </c>
      <c r="E391" s="152">
        <f t="shared" si="158"/>
        <v>9171.9</v>
      </c>
      <c r="F391" s="152">
        <f t="shared" si="158"/>
        <v>0</v>
      </c>
    </row>
    <row r="392" spans="1:6" outlineLevel="7" x14ac:dyDescent="0.2">
      <c r="A392" s="155" t="s">
        <v>656</v>
      </c>
      <c r="B392" s="155" t="s">
        <v>19</v>
      </c>
      <c r="C392" s="210" t="s">
        <v>20</v>
      </c>
      <c r="D392" s="109">
        <v>9084.5</v>
      </c>
      <c r="E392" s="156">
        <v>9171.9</v>
      </c>
      <c r="F392" s="156"/>
    </row>
    <row r="393" spans="1:6" ht="30.75" customHeight="1" outlineLevel="7" x14ac:dyDescent="0.2">
      <c r="A393" s="164" t="s">
        <v>24</v>
      </c>
      <c r="B393" s="164"/>
      <c r="C393" s="204" t="s">
        <v>25</v>
      </c>
      <c r="D393" s="193">
        <f>D394+D403</f>
        <v>12628</v>
      </c>
      <c r="E393" s="193">
        <f>E394+E403</f>
        <v>30234.6</v>
      </c>
      <c r="F393" s="193">
        <f>F394+F403</f>
        <v>75472.899999999994</v>
      </c>
    </row>
    <row r="394" spans="1:6" ht="31.5" outlineLevel="7" x14ac:dyDescent="0.2">
      <c r="A394" s="164" t="s">
        <v>215</v>
      </c>
      <c r="B394" s="164"/>
      <c r="C394" s="204" t="s">
        <v>216</v>
      </c>
      <c r="D394" s="193">
        <f>D395+D397+D399+D401</f>
        <v>11906.8</v>
      </c>
      <c r="E394" s="193">
        <f t="shared" ref="E394:F394" si="159">E395+E397+E399+E401</f>
        <v>10906.8</v>
      </c>
      <c r="F394" s="193">
        <f t="shared" si="159"/>
        <v>3906.8</v>
      </c>
    </row>
    <row r="395" spans="1:6" outlineLevel="7" x14ac:dyDescent="0.2">
      <c r="A395" s="164" t="s">
        <v>217</v>
      </c>
      <c r="B395" s="164"/>
      <c r="C395" s="204" t="s">
        <v>218</v>
      </c>
      <c r="D395" s="193">
        <f>D396</f>
        <v>11.4</v>
      </c>
      <c r="E395" s="193">
        <f t="shared" ref="E395:F395" si="160">E396</f>
        <v>11.4</v>
      </c>
      <c r="F395" s="193">
        <f t="shared" si="160"/>
        <v>11.4</v>
      </c>
    </row>
    <row r="396" spans="1:6" ht="31.5" outlineLevel="7" x14ac:dyDescent="0.2">
      <c r="A396" s="167" t="s">
        <v>217</v>
      </c>
      <c r="B396" s="167" t="s">
        <v>7</v>
      </c>
      <c r="C396" s="207" t="s">
        <v>8</v>
      </c>
      <c r="D396" s="109">
        <v>11.4</v>
      </c>
      <c r="E396" s="156">
        <v>11.4</v>
      </c>
      <c r="F396" s="156">
        <v>11.4</v>
      </c>
    </row>
    <row r="397" spans="1:6" ht="47.25" outlineLevel="7" x14ac:dyDescent="0.2">
      <c r="A397" s="164" t="s">
        <v>219</v>
      </c>
      <c r="B397" s="164"/>
      <c r="C397" s="204" t="s">
        <v>220</v>
      </c>
      <c r="D397" s="193">
        <f>D398</f>
        <v>8553.4</v>
      </c>
      <c r="E397" s="193">
        <f t="shared" ref="E397:F397" si="161">E398</f>
        <v>8553.4</v>
      </c>
      <c r="F397" s="193">
        <f t="shared" si="161"/>
        <v>1553.4</v>
      </c>
    </row>
    <row r="398" spans="1:6" outlineLevel="7" x14ac:dyDescent="0.2">
      <c r="A398" s="167" t="s">
        <v>219</v>
      </c>
      <c r="B398" s="167" t="s">
        <v>19</v>
      </c>
      <c r="C398" s="207" t="s">
        <v>20</v>
      </c>
      <c r="D398" s="109">
        <v>8553.4</v>
      </c>
      <c r="E398" s="156">
        <v>8553.4</v>
      </c>
      <c r="F398" s="156">
        <v>1553.4</v>
      </c>
    </row>
    <row r="399" spans="1:6" ht="47.25" outlineLevel="7" x14ac:dyDescent="0.2">
      <c r="A399" s="164" t="s">
        <v>379</v>
      </c>
      <c r="B399" s="164"/>
      <c r="C399" s="204" t="s">
        <v>380</v>
      </c>
      <c r="D399" s="193">
        <f>D400</f>
        <v>3000</v>
      </c>
      <c r="E399" s="193">
        <f t="shared" ref="E399:F399" si="162">E400</f>
        <v>2000</v>
      </c>
      <c r="F399" s="193">
        <f t="shared" si="162"/>
        <v>2000</v>
      </c>
    </row>
    <row r="400" spans="1:6" outlineLevel="7" x14ac:dyDescent="0.2">
      <c r="A400" s="167" t="s">
        <v>379</v>
      </c>
      <c r="B400" s="167" t="s">
        <v>19</v>
      </c>
      <c r="C400" s="207" t="s">
        <v>20</v>
      </c>
      <c r="D400" s="109">
        <v>3000</v>
      </c>
      <c r="E400" s="156">
        <v>2000</v>
      </c>
      <c r="F400" s="156">
        <v>2000</v>
      </c>
    </row>
    <row r="401" spans="1:6" ht="47.25" outlineLevel="7" x14ac:dyDescent="0.25">
      <c r="A401" s="180" t="s">
        <v>548</v>
      </c>
      <c r="B401" s="180"/>
      <c r="C401" s="181" t="s">
        <v>549</v>
      </c>
      <c r="D401" s="193">
        <f>D402</f>
        <v>342</v>
      </c>
      <c r="E401" s="193">
        <f t="shared" ref="E401:F401" si="163">E402</f>
        <v>342</v>
      </c>
      <c r="F401" s="193">
        <f t="shared" si="163"/>
        <v>342</v>
      </c>
    </row>
    <row r="402" spans="1:6" ht="31.5" outlineLevel="7" x14ac:dyDescent="0.25">
      <c r="A402" s="182" t="s">
        <v>548</v>
      </c>
      <c r="B402" s="182" t="s">
        <v>52</v>
      </c>
      <c r="C402" s="183" t="s">
        <v>53</v>
      </c>
      <c r="D402" s="109">
        <v>342</v>
      </c>
      <c r="E402" s="156">
        <v>342</v>
      </c>
      <c r="F402" s="156">
        <v>342</v>
      </c>
    </row>
    <row r="403" spans="1:6" ht="31.5" outlineLevel="7" x14ac:dyDescent="0.2">
      <c r="A403" s="164" t="s">
        <v>565</v>
      </c>
      <c r="B403" s="164"/>
      <c r="C403" s="204" t="s">
        <v>566</v>
      </c>
      <c r="D403" s="193">
        <f>D408+D404+D406</f>
        <v>721.2</v>
      </c>
      <c r="E403" s="193">
        <f t="shared" ref="E403:F403" si="164">E408+E404+E406</f>
        <v>19327.8</v>
      </c>
      <c r="F403" s="193">
        <f t="shared" si="164"/>
        <v>71566.099999999991</v>
      </c>
    </row>
    <row r="404" spans="1:6" ht="33" customHeight="1" outlineLevel="7" x14ac:dyDescent="0.2">
      <c r="A404" s="164" t="s">
        <v>602</v>
      </c>
      <c r="B404" s="164"/>
      <c r="C404" s="204" t="s">
        <v>603</v>
      </c>
      <c r="D404" s="193">
        <f>D405</f>
        <v>448.5</v>
      </c>
      <c r="E404" s="193">
        <f t="shared" ref="E404:F404" si="165">E405</f>
        <v>469.3</v>
      </c>
      <c r="F404" s="193">
        <f t="shared" si="165"/>
        <v>549.70000000000005</v>
      </c>
    </row>
    <row r="405" spans="1:6" ht="30.75" customHeight="1" outlineLevel="7" x14ac:dyDescent="0.2">
      <c r="A405" s="167" t="s">
        <v>602</v>
      </c>
      <c r="B405" s="167" t="s">
        <v>7</v>
      </c>
      <c r="C405" s="207" t="s">
        <v>8</v>
      </c>
      <c r="D405" s="109">
        <v>448.5</v>
      </c>
      <c r="E405" s="109">
        <v>469.3</v>
      </c>
      <c r="F405" s="109">
        <v>549.70000000000005</v>
      </c>
    </row>
    <row r="406" spans="1:6" ht="81" customHeight="1" outlineLevel="7" x14ac:dyDescent="0.2">
      <c r="A406" s="170" t="s">
        <v>651</v>
      </c>
      <c r="B406" s="170"/>
      <c r="C406" s="218" t="s">
        <v>652</v>
      </c>
      <c r="D406" s="152">
        <f>D407</f>
        <v>0</v>
      </c>
      <c r="E406" s="152">
        <f t="shared" ref="E406:F406" si="166">E407</f>
        <v>18577.7</v>
      </c>
      <c r="F406" s="152">
        <f t="shared" si="166"/>
        <v>70595.199999999997</v>
      </c>
    </row>
    <row r="407" spans="1:6" ht="30.75" customHeight="1" outlineLevel="7" x14ac:dyDescent="0.2">
      <c r="A407" s="172" t="s">
        <v>651</v>
      </c>
      <c r="B407" s="172" t="s">
        <v>93</v>
      </c>
      <c r="C407" s="219" t="s">
        <v>94</v>
      </c>
      <c r="D407" s="109">
        <v>0</v>
      </c>
      <c r="E407" s="109">
        <v>18577.7</v>
      </c>
      <c r="F407" s="109">
        <v>70595.199999999997</v>
      </c>
    </row>
    <row r="408" spans="1:6" ht="63" outlineLevel="7" x14ac:dyDescent="0.2">
      <c r="A408" s="164" t="s">
        <v>567</v>
      </c>
      <c r="B408" s="164"/>
      <c r="C408" s="204" t="s">
        <v>568</v>
      </c>
      <c r="D408" s="193">
        <f>D409</f>
        <v>272.7</v>
      </c>
      <c r="E408" s="193">
        <f t="shared" ref="E408:F408" si="167">E409</f>
        <v>280.8</v>
      </c>
      <c r="F408" s="193">
        <f t="shared" si="167"/>
        <v>421.2</v>
      </c>
    </row>
    <row r="409" spans="1:6" ht="30.75" customHeight="1" outlineLevel="7" x14ac:dyDescent="0.2">
      <c r="A409" s="167" t="s">
        <v>567</v>
      </c>
      <c r="B409" s="167" t="s">
        <v>4</v>
      </c>
      <c r="C409" s="207" t="s">
        <v>5</v>
      </c>
      <c r="D409" s="109">
        <v>272.7</v>
      </c>
      <c r="E409" s="109">
        <v>280.8</v>
      </c>
      <c r="F409" s="109">
        <v>421.2</v>
      </c>
    </row>
    <row r="410" spans="1:6" outlineLevel="7" x14ac:dyDescent="0.2">
      <c r="A410" s="164" t="s">
        <v>221</v>
      </c>
      <c r="B410" s="164"/>
      <c r="C410" s="204" t="s">
        <v>222</v>
      </c>
      <c r="D410" s="193">
        <f t="shared" ref="D410:F412" si="168">D411</f>
        <v>5500</v>
      </c>
      <c r="E410" s="193">
        <f t="shared" si="168"/>
        <v>5500</v>
      </c>
      <c r="F410" s="193">
        <f t="shared" si="168"/>
        <v>5500</v>
      </c>
    </row>
    <row r="411" spans="1:6" ht="31.5" outlineLevel="4" x14ac:dyDescent="0.2">
      <c r="A411" s="164" t="s">
        <v>223</v>
      </c>
      <c r="B411" s="164"/>
      <c r="C411" s="204" t="s">
        <v>224</v>
      </c>
      <c r="D411" s="193">
        <f t="shared" si="168"/>
        <v>5500</v>
      </c>
      <c r="E411" s="193">
        <f t="shared" si="168"/>
        <v>5500</v>
      </c>
      <c r="F411" s="193">
        <f t="shared" si="168"/>
        <v>5500</v>
      </c>
    </row>
    <row r="412" spans="1:6" ht="33.75" customHeight="1" outlineLevel="5" x14ac:dyDescent="0.2">
      <c r="A412" s="164" t="s">
        <v>225</v>
      </c>
      <c r="B412" s="164"/>
      <c r="C412" s="204" t="s">
        <v>226</v>
      </c>
      <c r="D412" s="193">
        <f>D413</f>
        <v>5500</v>
      </c>
      <c r="E412" s="193">
        <f t="shared" si="168"/>
        <v>5500</v>
      </c>
      <c r="F412" s="193">
        <f t="shared" si="168"/>
        <v>5500</v>
      </c>
    </row>
    <row r="413" spans="1:6" outlineLevel="7" x14ac:dyDescent="0.2">
      <c r="A413" s="167" t="s">
        <v>225</v>
      </c>
      <c r="B413" s="167" t="s">
        <v>19</v>
      </c>
      <c r="C413" s="207" t="s">
        <v>20</v>
      </c>
      <c r="D413" s="109">
        <v>5500</v>
      </c>
      <c r="E413" s="156">
        <v>5500</v>
      </c>
      <c r="F413" s="156">
        <v>5500</v>
      </c>
    </row>
    <row r="414" spans="1:6" ht="31.5" outlineLevel="7" x14ac:dyDescent="0.2">
      <c r="A414" s="164" t="s">
        <v>26</v>
      </c>
      <c r="B414" s="164"/>
      <c r="C414" s="204" t="s">
        <v>27</v>
      </c>
      <c r="D414" s="193">
        <f>D415+D420</f>
        <v>375936.9</v>
      </c>
      <c r="E414" s="193">
        <f t="shared" ref="E414:F414" si="169">E415+E420</f>
        <v>375698.3</v>
      </c>
      <c r="F414" s="193">
        <f t="shared" si="169"/>
        <v>375679.8</v>
      </c>
    </row>
    <row r="415" spans="1:6" ht="31.5" outlineLevel="7" x14ac:dyDescent="0.2">
      <c r="A415" s="164" t="s">
        <v>58</v>
      </c>
      <c r="B415" s="164"/>
      <c r="C415" s="204" t="s">
        <v>59</v>
      </c>
      <c r="D415" s="193">
        <f>D416</f>
        <v>1877.4</v>
      </c>
      <c r="E415" s="193">
        <f t="shared" ref="E415:F415" si="170">E416</f>
        <v>1877.4</v>
      </c>
      <c r="F415" s="193">
        <f t="shared" si="170"/>
        <v>1877.4</v>
      </c>
    </row>
    <row r="416" spans="1:6" ht="47.25" outlineLevel="5" x14ac:dyDescent="0.2">
      <c r="A416" s="164" t="s">
        <v>60</v>
      </c>
      <c r="B416" s="164"/>
      <c r="C416" s="204" t="s">
        <v>61</v>
      </c>
      <c r="D416" s="193">
        <f>D417</f>
        <v>1877.4</v>
      </c>
      <c r="E416" s="193">
        <f>E417</f>
        <v>1877.4</v>
      </c>
      <c r="F416" s="193">
        <f>F417</f>
        <v>1877.4</v>
      </c>
    </row>
    <row r="417" spans="1:6" ht="19.5" customHeight="1" outlineLevel="7" x14ac:dyDescent="0.2">
      <c r="A417" s="164" t="s">
        <v>62</v>
      </c>
      <c r="B417" s="164"/>
      <c r="C417" s="204" t="s">
        <v>63</v>
      </c>
      <c r="D417" s="193">
        <f>D418+D419</f>
        <v>1877.4</v>
      </c>
      <c r="E417" s="193">
        <f>E418+E419</f>
        <v>1877.4</v>
      </c>
      <c r="F417" s="193">
        <f>F418+F419</f>
        <v>1877.4</v>
      </c>
    </row>
    <row r="418" spans="1:6" ht="47.25" outlineLevel="7" x14ac:dyDescent="0.2">
      <c r="A418" s="167" t="s">
        <v>62</v>
      </c>
      <c r="B418" s="167" t="s">
        <v>4</v>
      </c>
      <c r="C418" s="207" t="s">
        <v>5</v>
      </c>
      <c r="D418" s="186">
        <f>806.2-5.2</f>
        <v>801</v>
      </c>
      <c r="E418" s="186">
        <f t="shared" ref="E418:F418" si="171">806.2-5.2</f>
        <v>801</v>
      </c>
      <c r="F418" s="186">
        <f t="shared" si="171"/>
        <v>801</v>
      </c>
    </row>
    <row r="419" spans="1:6" ht="31.5" outlineLevel="7" x14ac:dyDescent="0.2">
      <c r="A419" s="167" t="s">
        <v>62</v>
      </c>
      <c r="B419" s="167" t="s">
        <v>7</v>
      </c>
      <c r="C419" s="207" t="s">
        <v>8</v>
      </c>
      <c r="D419" s="186">
        <f>1071.2+5.2</f>
        <v>1076.4000000000001</v>
      </c>
      <c r="E419" s="186">
        <f t="shared" ref="E419:F419" si="172">1071.2+5.2</f>
        <v>1076.4000000000001</v>
      </c>
      <c r="F419" s="186">
        <f t="shared" si="172"/>
        <v>1076.4000000000001</v>
      </c>
    </row>
    <row r="420" spans="1:6" ht="47.25" outlineLevel="4" x14ac:dyDescent="0.2">
      <c r="A420" s="164" t="s">
        <v>28</v>
      </c>
      <c r="B420" s="164"/>
      <c r="C420" s="204" t="s">
        <v>29</v>
      </c>
      <c r="D420" s="193">
        <f>D421+D457+D464</f>
        <v>374059.5</v>
      </c>
      <c r="E420" s="193">
        <f>E421+E457+E464</f>
        <v>373820.89999999997</v>
      </c>
      <c r="F420" s="193">
        <f>F421+F457+F464</f>
        <v>373802.39999999997</v>
      </c>
    </row>
    <row r="421" spans="1:6" ht="31.5" outlineLevel="5" x14ac:dyDescent="0.2">
      <c r="A421" s="164" t="s">
        <v>30</v>
      </c>
      <c r="B421" s="164"/>
      <c r="C421" s="204" t="s">
        <v>31</v>
      </c>
      <c r="D421" s="193">
        <f>D422+D429+D437+D441+D443+D446+D449+D427+D431+D433+D435+D439+D453+D455+D451</f>
        <v>183373.09999999998</v>
      </c>
      <c r="E421" s="193">
        <f t="shared" ref="E421:F421" si="173">E422+E429+E437+E441+E443+E446+E449+E427+E431+E433+E435+E439+E453+E455+E451</f>
        <v>183186.79999999996</v>
      </c>
      <c r="F421" s="193">
        <f t="shared" si="173"/>
        <v>183168.19999999995</v>
      </c>
    </row>
    <row r="422" spans="1:6" outlineLevel="7" x14ac:dyDescent="0.2">
      <c r="A422" s="164" t="s">
        <v>32</v>
      </c>
      <c r="B422" s="164"/>
      <c r="C422" s="204" t="s">
        <v>33</v>
      </c>
      <c r="D422" s="193">
        <f>D423+D424+D425+D426</f>
        <v>134950.79999999999</v>
      </c>
      <c r="E422" s="193">
        <f t="shared" ref="E422:F422" si="174">E423+E424+E425+E426</f>
        <v>134190.79999999999</v>
      </c>
      <c r="F422" s="193">
        <f t="shared" si="174"/>
        <v>134190.79999999999</v>
      </c>
    </row>
    <row r="423" spans="1:6" ht="47.25" outlineLevel="5" x14ac:dyDescent="0.2">
      <c r="A423" s="167" t="s">
        <v>32</v>
      </c>
      <c r="B423" s="167" t="s">
        <v>4</v>
      </c>
      <c r="C423" s="207" t="s">
        <v>5</v>
      </c>
      <c r="D423" s="109">
        <v>123393.3</v>
      </c>
      <c r="E423" s="156">
        <v>123393.3</v>
      </c>
      <c r="F423" s="156">
        <v>123393.3</v>
      </c>
    </row>
    <row r="424" spans="1:6" ht="31.5" outlineLevel="7" x14ac:dyDescent="0.2">
      <c r="A424" s="167" t="s">
        <v>32</v>
      </c>
      <c r="B424" s="167" t="s">
        <v>7</v>
      </c>
      <c r="C424" s="207" t="s">
        <v>8</v>
      </c>
      <c r="D424" s="109">
        <v>10190.200000000001</v>
      </c>
      <c r="E424" s="156">
        <v>10190.200000000001</v>
      </c>
      <c r="F424" s="156">
        <v>10190.200000000001</v>
      </c>
    </row>
    <row r="425" spans="1:6" ht="31.5" outlineLevel="3" x14ac:dyDescent="0.2">
      <c r="A425" s="167" t="s">
        <v>32</v>
      </c>
      <c r="B425" s="167" t="s">
        <v>52</v>
      </c>
      <c r="C425" s="207" t="s">
        <v>53</v>
      </c>
      <c r="D425" s="109">
        <v>1020</v>
      </c>
      <c r="E425" s="156">
        <v>260</v>
      </c>
      <c r="F425" s="156">
        <v>260</v>
      </c>
    </row>
    <row r="426" spans="1:6" outlineLevel="4" x14ac:dyDescent="0.2">
      <c r="A426" s="167" t="s">
        <v>32</v>
      </c>
      <c r="B426" s="167" t="s">
        <v>15</v>
      </c>
      <c r="C426" s="207" t="s">
        <v>16</v>
      </c>
      <c r="D426" s="109">
        <v>347.3</v>
      </c>
      <c r="E426" s="156">
        <v>347.3</v>
      </c>
      <c r="F426" s="156">
        <v>347.3</v>
      </c>
    </row>
    <row r="427" spans="1:6" ht="33" customHeight="1" outlineLevel="5" x14ac:dyDescent="0.2">
      <c r="A427" s="164" t="s">
        <v>64</v>
      </c>
      <c r="B427" s="164"/>
      <c r="C427" s="204" t="s">
        <v>14</v>
      </c>
      <c r="D427" s="193">
        <f>D428</f>
        <v>7100</v>
      </c>
      <c r="E427" s="193">
        <f t="shared" ref="E427:F427" si="175">E428</f>
        <v>7100</v>
      </c>
      <c r="F427" s="193">
        <f t="shared" si="175"/>
        <v>7100</v>
      </c>
    </row>
    <row r="428" spans="1:6" ht="31.5" outlineLevel="7" x14ac:dyDescent="0.2">
      <c r="A428" s="167" t="s">
        <v>64</v>
      </c>
      <c r="B428" s="167" t="s">
        <v>7</v>
      </c>
      <c r="C428" s="207" t="s">
        <v>8</v>
      </c>
      <c r="D428" s="109">
        <f>7100</f>
        <v>7100</v>
      </c>
      <c r="E428" s="109">
        <f>7100</f>
        <v>7100</v>
      </c>
      <c r="F428" s="109">
        <f>7100</f>
        <v>7100</v>
      </c>
    </row>
    <row r="429" spans="1:6" ht="31.5" outlineLevel="7" x14ac:dyDescent="0.2">
      <c r="A429" s="164" t="s">
        <v>34</v>
      </c>
      <c r="B429" s="164"/>
      <c r="C429" s="204" t="s">
        <v>10</v>
      </c>
      <c r="D429" s="193">
        <f>D430</f>
        <v>1200</v>
      </c>
      <c r="E429" s="193">
        <f t="shared" ref="E429:F429" si="176">E430</f>
        <v>1000</v>
      </c>
      <c r="F429" s="193">
        <f t="shared" si="176"/>
        <v>1000</v>
      </c>
    </row>
    <row r="430" spans="1:6" ht="31.5" customHeight="1" outlineLevel="5" x14ac:dyDescent="0.2">
      <c r="A430" s="167" t="s">
        <v>34</v>
      </c>
      <c r="B430" s="167" t="s">
        <v>7</v>
      </c>
      <c r="C430" s="207" t="s">
        <v>8</v>
      </c>
      <c r="D430" s="109">
        <v>1200</v>
      </c>
      <c r="E430" s="156">
        <v>1000</v>
      </c>
      <c r="F430" s="156">
        <v>1000</v>
      </c>
    </row>
    <row r="431" spans="1:6" ht="31.5" outlineLevel="7" x14ac:dyDescent="0.2">
      <c r="A431" s="164" t="s">
        <v>65</v>
      </c>
      <c r="B431" s="164"/>
      <c r="C431" s="204" t="s">
        <v>66</v>
      </c>
      <c r="D431" s="193">
        <f>D432</f>
        <v>6736.5</v>
      </c>
      <c r="E431" s="193">
        <f t="shared" ref="E431:F431" si="177">E432</f>
        <v>6736.5</v>
      </c>
      <c r="F431" s="193">
        <f t="shared" si="177"/>
        <v>6736.5</v>
      </c>
    </row>
    <row r="432" spans="1:6" ht="31.5" outlineLevel="5" x14ac:dyDescent="0.2">
      <c r="A432" s="167" t="s">
        <v>65</v>
      </c>
      <c r="B432" s="167" t="s">
        <v>52</v>
      </c>
      <c r="C432" s="207" t="s">
        <v>53</v>
      </c>
      <c r="D432" s="109">
        <v>6736.5</v>
      </c>
      <c r="E432" s="156">
        <v>6736.5</v>
      </c>
      <c r="F432" s="156">
        <v>6736.5</v>
      </c>
    </row>
    <row r="433" spans="1:6" ht="31.5" outlineLevel="7" x14ac:dyDescent="0.2">
      <c r="A433" s="164" t="s">
        <v>202</v>
      </c>
      <c r="B433" s="164"/>
      <c r="C433" s="204" t="s">
        <v>393</v>
      </c>
      <c r="D433" s="193">
        <f>D434</f>
        <v>16000</v>
      </c>
      <c r="E433" s="193">
        <f t="shared" ref="E433:F433" si="178">E434</f>
        <v>16000</v>
      </c>
      <c r="F433" s="193">
        <f t="shared" si="178"/>
        <v>16000</v>
      </c>
    </row>
    <row r="434" spans="1:6" outlineLevel="2" x14ac:dyDescent="0.2">
      <c r="A434" s="167" t="s">
        <v>202</v>
      </c>
      <c r="B434" s="167" t="s">
        <v>19</v>
      </c>
      <c r="C434" s="207" t="s">
        <v>20</v>
      </c>
      <c r="D434" s="109">
        <v>16000</v>
      </c>
      <c r="E434" s="156">
        <v>16000</v>
      </c>
      <c r="F434" s="156">
        <v>16000</v>
      </c>
    </row>
    <row r="435" spans="1:6" outlineLevel="3" x14ac:dyDescent="0.2">
      <c r="A435" s="164" t="s">
        <v>67</v>
      </c>
      <c r="B435" s="164"/>
      <c r="C435" s="204" t="s">
        <v>68</v>
      </c>
      <c r="D435" s="193">
        <f>D436</f>
        <v>1383.5</v>
      </c>
      <c r="E435" s="193">
        <f t="shared" ref="E435:F435" si="179">E436</f>
        <v>1383.5</v>
      </c>
      <c r="F435" s="193">
        <f t="shared" si="179"/>
        <v>1383.5</v>
      </c>
    </row>
    <row r="436" spans="1:6" outlineLevel="4" x14ac:dyDescent="0.2">
      <c r="A436" s="167" t="s">
        <v>67</v>
      </c>
      <c r="B436" s="167" t="s">
        <v>19</v>
      </c>
      <c r="C436" s="207" t="s">
        <v>20</v>
      </c>
      <c r="D436" s="109">
        <v>1383.5</v>
      </c>
      <c r="E436" s="109">
        <v>1383.5</v>
      </c>
      <c r="F436" s="109">
        <v>1383.5</v>
      </c>
    </row>
    <row r="437" spans="1:6" ht="47.25" outlineLevel="5" x14ac:dyDescent="0.2">
      <c r="A437" s="164" t="s">
        <v>569</v>
      </c>
      <c r="B437" s="164"/>
      <c r="C437" s="204" t="s">
        <v>642</v>
      </c>
      <c r="D437" s="193">
        <f>D438</f>
        <v>25.8</v>
      </c>
      <c r="E437" s="193">
        <f t="shared" ref="E437:F437" si="180">E438</f>
        <v>26.6</v>
      </c>
      <c r="F437" s="193">
        <f t="shared" si="180"/>
        <v>26.6</v>
      </c>
    </row>
    <row r="438" spans="1:6" ht="47.25" outlineLevel="7" x14ac:dyDescent="0.2">
      <c r="A438" s="167" t="s">
        <v>569</v>
      </c>
      <c r="B438" s="167" t="s">
        <v>4</v>
      </c>
      <c r="C438" s="207" t="s">
        <v>5</v>
      </c>
      <c r="D438" s="135">
        <v>25.8</v>
      </c>
      <c r="E438" s="135">
        <v>26.6</v>
      </c>
      <c r="F438" s="135">
        <v>26.6</v>
      </c>
    </row>
    <row r="439" spans="1:6" ht="47.25" outlineLevel="7" x14ac:dyDescent="0.2">
      <c r="A439" s="164" t="s">
        <v>586</v>
      </c>
      <c r="B439" s="164"/>
      <c r="C439" s="204" t="s">
        <v>587</v>
      </c>
      <c r="D439" s="193">
        <f>D440</f>
        <v>1218.5</v>
      </c>
      <c r="E439" s="193">
        <f t="shared" ref="E439:F439" si="181">E440</f>
        <v>1252.2</v>
      </c>
      <c r="F439" s="193">
        <f t="shared" si="181"/>
        <v>1252.2</v>
      </c>
    </row>
    <row r="440" spans="1:6" ht="31.5" outlineLevel="7" x14ac:dyDescent="0.2">
      <c r="A440" s="167" t="s">
        <v>586</v>
      </c>
      <c r="B440" s="167" t="s">
        <v>52</v>
      </c>
      <c r="C440" s="207" t="s">
        <v>53</v>
      </c>
      <c r="D440" s="109">
        <v>1218.5</v>
      </c>
      <c r="E440" s="156">
        <v>1252.2</v>
      </c>
      <c r="F440" s="156">
        <v>1252.2</v>
      </c>
    </row>
    <row r="441" spans="1:6" outlineLevel="7" x14ac:dyDescent="0.2">
      <c r="A441" s="164" t="s">
        <v>571</v>
      </c>
      <c r="B441" s="164"/>
      <c r="C441" s="204" t="s">
        <v>572</v>
      </c>
      <c r="D441" s="193">
        <f>D442</f>
        <v>176.6</v>
      </c>
      <c r="E441" s="193">
        <f t="shared" ref="E441:F441" si="182">E442</f>
        <v>176.6</v>
      </c>
      <c r="F441" s="193">
        <f t="shared" si="182"/>
        <v>176.6</v>
      </c>
    </row>
    <row r="442" spans="1:6" ht="31.5" outlineLevel="7" x14ac:dyDescent="0.2">
      <c r="A442" s="167" t="s">
        <v>571</v>
      </c>
      <c r="B442" s="167" t="s">
        <v>7</v>
      </c>
      <c r="C442" s="207" t="s">
        <v>8</v>
      </c>
      <c r="D442" s="135">
        <v>176.6</v>
      </c>
      <c r="E442" s="135">
        <v>176.6</v>
      </c>
      <c r="F442" s="135">
        <v>176.6</v>
      </c>
    </row>
    <row r="443" spans="1:6" ht="31.5" outlineLevel="7" x14ac:dyDescent="0.2">
      <c r="A443" s="164" t="s">
        <v>573</v>
      </c>
      <c r="B443" s="164"/>
      <c r="C443" s="204" t="s">
        <v>574</v>
      </c>
      <c r="D443" s="193">
        <f>D444+D445</f>
        <v>544.70000000000005</v>
      </c>
      <c r="E443" s="193">
        <f t="shared" ref="E443:F443" si="183">E444+E445</f>
        <v>560.9</v>
      </c>
      <c r="F443" s="193">
        <f t="shared" si="183"/>
        <v>560.9</v>
      </c>
    </row>
    <row r="444" spans="1:6" ht="47.25" outlineLevel="7" x14ac:dyDescent="0.2">
      <c r="A444" s="167" t="s">
        <v>573</v>
      </c>
      <c r="B444" s="167" t="s">
        <v>4</v>
      </c>
      <c r="C444" s="207" t="s">
        <v>5</v>
      </c>
      <c r="D444" s="109">
        <v>444.70000000000005</v>
      </c>
      <c r="E444" s="109">
        <v>460.9</v>
      </c>
      <c r="F444" s="109">
        <v>460.9</v>
      </c>
    </row>
    <row r="445" spans="1:6" ht="31.5" outlineLevel="7" x14ac:dyDescent="0.2">
      <c r="A445" s="167" t="s">
        <v>573</v>
      </c>
      <c r="B445" s="167" t="s">
        <v>7</v>
      </c>
      <c r="C445" s="207" t="s">
        <v>8</v>
      </c>
      <c r="D445" s="109">
        <v>100</v>
      </c>
      <c r="E445" s="109">
        <v>100</v>
      </c>
      <c r="F445" s="109">
        <v>100</v>
      </c>
    </row>
    <row r="446" spans="1:6" ht="31.5" outlineLevel="7" x14ac:dyDescent="0.2">
      <c r="A446" s="164" t="s">
        <v>575</v>
      </c>
      <c r="B446" s="164"/>
      <c r="C446" s="204" t="s">
        <v>576</v>
      </c>
      <c r="D446" s="193">
        <f>D447+D448</f>
        <v>8263.2999999999993</v>
      </c>
      <c r="E446" s="193">
        <f t="shared" ref="E446:F446" si="184">E447+E448</f>
        <v>8505.7999999999993</v>
      </c>
      <c r="F446" s="193">
        <f t="shared" si="184"/>
        <v>8505.7999999999993</v>
      </c>
    </row>
    <row r="447" spans="1:6" ht="47.25" outlineLevel="7" x14ac:dyDescent="0.2">
      <c r="A447" s="167" t="s">
        <v>575</v>
      </c>
      <c r="B447" s="167" t="s">
        <v>4</v>
      </c>
      <c r="C447" s="207" t="s">
        <v>5</v>
      </c>
      <c r="D447" s="109">
        <v>8168.2999999999993</v>
      </c>
      <c r="E447" s="109">
        <v>8410.7999999999993</v>
      </c>
      <c r="F447" s="109">
        <v>8410.7999999999993</v>
      </c>
    </row>
    <row r="448" spans="1:6" ht="31.5" outlineLevel="3" x14ac:dyDescent="0.2">
      <c r="A448" s="167" t="s">
        <v>575</v>
      </c>
      <c r="B448" s="167" t="s">
        <v>7</v>
      </c>
      <c r="C448" s="207" t="s">
        <v>8</v>
      </c>
      <c r="D448" s="109">
        <v>95</v>
      </c>
      <c r="E448" s="109">
        <v>95</v>
      </c>
      <c r="F448" s="109">
        <v>95</v>
      </c>
    </row>
    <row r="449" spans="1:7" ht="63" outlineLevel="4" x14ac:dyDescent="0.2">
      <c r="A449" s="164" t="s">
        <v>577</v>
      </c>
      <c r="B449" s="164"/>
      <c r="C449" s="204" t="s">
        <v>578</v>
      </c>
      <c r="D449" s="193">
        <f>D450</f>
        <v>0.8</v>
      </c>
      <c r="E449" s="193">
        <f t="shared" ref="E449:F449" si="185">E450</f>
        <v>0.8</v>
      </c>
      <c r="F449" s="193">
        <f t="shared" si="185"/>
        <v>0.8</v>
      </c>
    </row>
    <row r="450" spans="1:7" ht="47.25" outlineLevel="5" x14ac:dyDescent="0.2">
      <c r="A450" s="167" t="s">
        <v>577</v>
      </c>
      <c r="B450" s="167" t="s">
        <v>4</v>
      </c>
      <c r="C450" s="207" t="s">
        <v>5</v>
      </c>
      <c r="D450" s="109">
        <v>0.8</v>
      </c>
      <c r="E450" s="109">
        <v>0.8</v>
      </c>
      <c r="F450" s="109">
        <v>0.8</v>
      </c>
    </row>
    <row r="451" spans="1:7" ht="31.5" outlineLevel="7" x14ac:dyDescent="0.2">
      <c r="A451" s="150" t="s">
        <v>579</v>
      </c>
      <c r="B451" s="150"/>
      <c r="C451" s="209" t="s">
        <v>580</v>
      </c>
      <c r="D451" s="152">
        <f>D452</f>
        <v>674.1</v>
      </c>
      <c r="E451" s="152">
        <f t="shared" ref="E451:F451" si="186">E452</f>
        <v>694.3</v>
      </c>
      <c r="F451" s="152">
        <f t="shared" si="186"/>
        <v>694.3</v>
      </c>
    </row>
    <row r="452" spans="1:7" ht="47.25" outlineLevel="5" x14ac:dyDescent="0.2">
      <c r="A452" s="155" t="s">
        <v>579</v>
      </c>
      <c r="B452" s="155" t="s">
        <v>4</v>
      </c>
      <c r="C452" s="210" t="s">
        <v>5</v>
      </c>
      <c r="D452" s="109">
        <v>674.1</v>
      </c>
      <c r="E452" s="109">
        <v>694.3</v>
      </c>
      <c r="F452" s="109">
        <v>694.3</v>
      </c>
    </row>
    <row r="453" spans="1:7" ht="47.25" outlineLevel="7" x14ac:dyDescent="0.2">
      <c r="A453" s="164" t="s">
        <v>583</v>
      </c>
      <c r="B453" s="164"/>
      <c r="C453" s="204" t="s">
        <v>584</v>
      </c>
      <c r="D453" s="193">
        <f>D454</f>
        <v>16.5</v>
      </c>
      <c r="E453" s="193">
        <f t="shared" ref="E453:F453" si="187">E454</f>
        <v>320.5</v>
      </c>
      <c r="F453" s="193">
        <f t="shared" si="187"/>
        <v>301.89999999999998</v>
      </c>
    </row>
    <row r="454" spans="1:7" ht="31.5" outlineLevel="3" x14ac:dyDescent="0.2">
      <c r="A454" s="167" t="s">
        <v>583</v>
      </c>
      <c r="B454" s="167" t="s">
        <v>7</v>
      </c>
      <c r="C454" s="207" t="s">
        <v>8</v>
      </c>
      <c r="D454" s="109">
        <v>16.5</v>
      </c>
      <c r="E454" s="109">
        <v>320.5</v>
      </c>
      <c r="F454" s="109">
        <v>301.89999999999998</v>
      </c>
    </row>
    <row r="455" spans="1:7" outlineLevel="4" x14ac:dyDescent="0.2">
      <c r="A455" s="164" t="s">
        <v>588</v>
      </c>
      <c r="B455" s="164"/>
      <c r="C455" s="204" t="s">
        <v>589</v>
      </c>
      <c r="D455" s="193">
        <f>D456</f>
        <v>5082</v>
      </c>
      <c r="E455" s="193">
        <f t="shared" ref="E455:F455" si="188">E456</f>
        <v>5238.3</v>
      </c>
      <c r="F455" s="193">
        <f t="shared" si="188"/>
        <v>5238.3</v>
      </c>
    </row>
    <row r="456" spans="1:7" ht="47.25" outlineLevel="5" x14ac:dyDescent="0.2">
      <c r="A456" s="167" t="s">
        <v>588</v>
      </c>
      <c r="B456" s="167" t="s">
        <v>4</v>
      </c>
      <c r="C456" s="207" t="s">
        <v>5</v>
      </c>
      <c r="D456" s="109">
        <v>5082</v>
      </c>
      <c r="E456" s="156">
        <v>5238.3</v>
      </c>
      <c r="F456" s="156">
        <v>5238.3</v>
      </c>
    </row>
    <row r="457" spans="1:7" ht="47.25" outlineLevel="7" x14ac:dyDescent="0.2">
      <c r="A457" s="164" t="s">
        <v>346</v>
      </c>
      <c r="B457" s="164"/>
      <c r="C457" s="204" t="s">
        <v>347</v>
      </c>
      <c r="D457" s="193">
        <f>D458+D462</f>
        <v>27829.599999999999</v>
      </c>
      <c r="E457" s="193">
        <f>E458+E462</f>
        <v>27834</v>
      </c>
      <c r="F457" s="193">
        <f>F458+F462</f>
        <v>27834.1</v>
      </c>
    </row>
    <row r="458" spans="1:7" outlineLevel="3" x14ac:dyDescent="0.2">
      <c r="A458" s="164" t="s">
        <v>348</v>
      </c>
      <c r="B458" s="164"/>
      <c r="C458" s="204" t="s">
        <v>33</v>
      </c>
      <c r="D458" s="193">
        <f>D459+D460+D461</f>
        <v>27678.6</v>
      </c>
      <c r="E458" s="193">
        <f t="shared" ref="E458:F458" si="189">E459+E460+E461</f>
        <v>27678.5</v>
      </c>
      <c r="F458" s="193">
        <f t="shared" si="189"/>
        <v>27678.6</v>
      </c>
    </row>
    <row r="459" spans="1:7" ht="47.25" outlineLevel="4" x14ac:dyDescent="0.2">
      <c r="A459" s="167" t="s">
        <v>348</v>
      </c>
      <c r="B459" s="167" t="s">
        <v>4</v>
      </c>
      <c r="C459" s="207" t="s">
        <v>5</v>
      </c>
      <c r="D459" s="109">
        <v>24488.799999999999</v>
      </c>
      <c r="E459" s="156">
        <v>24488.799999999999</v>
      </c>
      <c r="F459" s="156">
        <v>24488.799999999999</v>
      </c>
    </row>
    <row r="460" spans="1:7" ht="31.5" outlineLevel="5" x14ac:dyDescent="0.2">
      <c r="A460" s="167" t="s">
        <v>348</v>
      </c>
      <c r="B460" s="167" t="s">
        <v>7</v>
      </c>
      <c r="C460" s="207" t="s">
        <v>8</v>
      </c>
      <c r="D460" s="109">
        <v>3111.3</v>
      </c>
      <c r="E460" s="156">
        <v>3111.2</v>
      </c>
      <c r="F460" s="156">
        <v>3111.3</v>
      </c>
    </row>
    <row r="461" spans="1:7" outlineLevel="7" x14ac:dyDescent="0.2">
      <c r="A461" s="167" t="s">
        <v>348</v>
      </c>
      <c r="B461" s="167" t="s">
        <v>15</v>
      </c>
      <c r="C461" s="207" t="s">
        <v>16</v>
      </c>
      <c r="D461" s="109">
        <v>78.5</v>
      </c>
      <c r="E461" s="156">
        <v>78.5</v>
      </c>
      <c r="F461" s="156">
        <v>78.5</v>
      </c>
    </row>
    <row r="462" spans="1:7" ht="47.25" outlineLevel="2" x14ac:dyDescent="0.2">
      <c r="A462" s="150" t="s">
        <v>625</v>
      </c>
      <c r="B462" s="150"/>
      <c r="C462" s="209" t="s">
        <v>626</v>
      </c>
      <c r="D462" s="152">
        <f>D463</f>
        <v>151</v>
      </c>
      <c r="E462" s="152">
        <f t="shared" ref="E462:F462" si="190">E463</f>
        <v>155.5</v>
      </c>
      <c r="F462" s="152">
        <f t="shared" si="190"/>
        <v>155.5</v>
      </c>
    </row>
    <row r="463" spans="1:7" ht="47.25" outlineLevel="3" x14ac:dyDescent="0.2">
      <c r="A463" s="155" t="s">
        <v>625</v>
      </c>
      <c r="B463" s="155" t="s">
        <v>4</v>
      </c>
      <c r="C463" s="210" t="s">
        <v>5</v>
      </c>
      <c r="D463" s="109">
        <v>151</v>
      </c>
      <c r="E463" s="109">
        <v>155.5</v>
      </c>
      <c r="F463" s="109">
        <v>155.5</v>
      </c>
    </row>
    <row r="464" spans="1:7" ht="35.25" customHeight="1" outlineLevel="4" x14ac:dyDescent="0.2">
      <c r="A464" s="164" t="s">
        <v>69</v>
      </c>
      <c r="B464" s="164"/>
      <c r="C464" s="204" t="s">
        <v>70</v>
      </c>
      <c r="D464" s="193">
        <f>D469+D471+D473+D465+D475</f>
        <v>162856.79999999999</v>
      </c>
      <c r="E464" s="193">
        <f>E469+E471+E473+E465+E475</f>
        <v>162800.1</v>
      </c>
      <c r="F464" s="193">
        <f>F469+F471+F473+F465+F475</f>
        <v>162800.1</v>
      </c>
      <c r="G464" s="222"/>
    </row>
    <row r="465" spans="1:7" outlineLevel="5" x14ac:dyDescent="0.2">
      <c r="A465" s="164" t="s">
        <v>349</v>
      </c>
      <c r="B465" s="164"/>
      <c r="C465" s="204" t="s">
        <v>86</v>
      </c>
      <c r="D465" s="193">
        <f>D466+D467+D468</f>
        <v>81292.2</v>
      </c>
      <c r="E465" s="193">
        <f>E466+E467+E468</f>
        <v>81929.7</v>
      </c>
      <c r="F465" s="193">
        <f>F466+F467+F468</f>
        <v>81929.7</v>
      </c>
      <c r="G465" s="222"/>
    </row>
    <row r="466" spans="1:7" ht="47.25" outlineLevel="7" x14ac:dyDescent="0.2">
      <c r="A466" s="167" t="s">
        <v>349</v>
      </c>
      <c r="B466" s="167" t="s">
        <v>4</v>
      </c>
      <c r="C466" s="207" t="s">
        <v>5</v>
      </c>
      <c r="D466" s="191">
        <v>75612.2</v>
      </c>
      <c r="E466" s="156">
        <v>76131.899999999994</v>
      </c>
      <c r="F466" s="156">
        <v>76131.899999999994</v>
      </c>
      <c r="G466" s="222"/>
    </row>
    <row r="467" spans="1:7" ht="31.5" customHeight="1" outlineLevel="3" x14ac:dyDescent="0.2">
      <c r="A467" s="167" t="s">
        <v>349</v>
      </c>
      <c r="B467" s="167" t="s">
        <v>7</v>
      </c>
      <c r="C467" s="207" t="s">
        <v>8</v>
      </c>
      <c r="D467" s="109">
        <f>5689.2-117.8</f>
        <v>5571.4</v>
      </c>
      <c r="E467" s="109">
        <v>5689.2</v>
      </c>
      <c r="F467" s="109">
        <v>5689.2</v>
      </c>
      <c r="G467" s="222"/>
    </row>
    <row r="468" spans="1:7" outlineLevel="4" x14ac:dyDescent="0.2">
      <c r="A468" s="167" t="s">
        <v>349</v>
      </c>
      <c r="B468" s="167" t="s">
        <v>15</v>
      </c>
      <c r="C468" s="207" t="s">
        <v>16</v>
      </c>
      <c r="D468" s="109">
        <v>108.6</v>
      </c>
      <c r="E468" s="156">
        <v>108.6</v>
      </c>
      <c r="F468" s="156">
        <v>108.6</v>
      </c>
      <c r="G468" s="222"/>
    </row>
    <row r="469" spans="1:7" outlineLevel="5" x14ac:dyDescent="0.2">
      <c r="A469" s="164" t="s">
        <v>71</v>
      </c>
      <c r="B469" s="164"/>
      <c r="C469" s="204" t="s">
        <v>72</v>
      </c>
      <c r="D469" s="193">
        <f>D470</f>
        <v>65898.3</v>
      </c>
      <c r="E469" s="193">
        <f t="shared" ref="E469:F469" si="191">E470</f>
        <v>65898.3</v>
      </c>
      <c r="F469" s="193">
        <f t="shared" si="191"/>
        <v>65898.3</v>
      </c>
      <c r="G469" s="222"/>
    </row>
    <row r="470" spans="1:7" ht="31.5" outlineLevel="7" x14ac:dyDescent="0.2">
      <c r="A470" s="167" t="s">
        <v>71</v>
      </c>
      <c r="B470" s="167" t="s">
        <v>52</v>
      </c>
      <c r="C470" s="207" t="s">
        <v>53</v>
      </c>
      <c r="D470" s="109">
        <f>61368.3+4500+30</f>
        <v>65898.3</v>
      </c>
      <c r="E470" s="156">
        <f>61368.3+4500+30</f>
        <v>65898.3</v>
      </c>
      <c r="F470" s="156">
        <f>61368.3+4500+30</f>
        <v>65898.3</v>
      </c>
      <c r="G470" s="222"/>
    </row>
    <row r="471" spans="1:7" ht="31.5" outlineLevel="5" x14ac:dyDescent="0.2">
      <c r="A471" s="164" t="s">
        <v>73</v>
      </c>
      <c r="B471" s="164"/>
      <c r="C471" s="204" t="s">
        <v>10</v>
      </c>
      <c r="D471" s="193">
        <f>D472</f>
        <v>450</v>
      </c>
      <c r="E471" s="193">
        <f>E472</f>
        <v>450</v>
      </c>
      <c r="F471" s="193">
        <f>F472</f>
        <v>450</v>
      </c>
      <c r="G471" s="222"/>
    </row>
    <row r="472" spans="1:7" outlineLevel="7" x14ac:dyDescent="0.2">
      <c r="A472" s="167" t="s">
        <v>73</v>
      </c>
      <c r="B472" s="167" t="s">
        <v>15</v>
      </c>
      <c r="C472" s="207" t="s">
        <v>16</v>
      </c>
      <c r="D472" s="109">
        <v>450</v>
      </c>
      <c r="E472" s="156">
        <v>450</v>
      </c>
      <c r="F472" s="156">
        <v>450</v>
      </c>
      <c r="G472" s="222"/>
    </row>
    <row r="473" spans="1:7" outlineLevel="7" x14ac:dyDescent="0.2">
      <c r="A473" s="164" t="s">
        <v>74</v>
      </c>
      <c r="B473" s="164"/>
      <c r="C473" s="204" t="s">
        <v>75</v>
      </c>
      <c r="D473" s="193">
        <f>D474</f>
        <v>281</v>
      </c>
      <c r="E473" s="193">
        <f t="shared" ref="E473:F473" si="192">E474</f>
        <v>281</v>
      </c>
      <c r="F473" s="193">
        <f t="shared" si="192"/>
        <v>281</v>
      </c>
      <c r="G473" s="222"/>
    </row>
    <row r="474" spans="1:7" ht="31.5" outlineLevel="7" x14ac:dyDescent="0.2">
      <c r="A474" s="167" t="s">
        <v>74</v>
      </c>
      <c r="B474" s="167" t="s">
        <v>7</v>
      </c>
      <c r="C474" s="207" t="s">
        <v>8</v>
      </c>
      <c r="D474" s="109">
        <v>281</v>
      </c>
      <c r="E474" s="156">
        <v>281</v>
      </c>
      <c r="F474" s="156">
        <v>281</v>
      </c>
    </row>
    <row r="475" spans="1:7" outlineLevel="5" x14ac:dyDescent="0.2">
      <c r="A475" s="164" t="s">
        <v>196</v>
      </c>
      <c r="B475" s="164"/>
      <c r="C475" s="204" t="s">
        <v>197</v>
      </c>
      <c r="D475" s="193">
        <f t="shared" ref="D475:F475" si="193">D476</f>
        <v>14935.3</v>
      </c>
      <c r="E475" s="193">
        <f t="shared" si="193"/>
        <v>14241.1</v>
      </c>
      <c r="F475" s="193">
        <f t="shared" si="193"/>
        <v>14241.1</v>
      </c>
      <c r="G475" s="222"/>
    </row>
    <row r="476" spans="1:7" ht="31.5" outlineLevel="7" x14ac:dyDescent="0.2">
      <c r="A476" s="167" t="s">
        <v>196</v>
      </c>
      <c r="B476" s="167" t="s">
        <v>52</v>
      </c>
      <c r="C476" s="207" t="s">
        <v>53</v>
      </c>
      <c r="D476" s="186">
        <v>14935.3</v>
      </c>
      <c r="E476" s="186">
        <v>14241.1</v>
      </c>
      <c r="F476" s="186">
        <v>14241.1</v>
      </c>
      <c r="G476" s="222"/>
    </row>
    <row r="477" spans="1:7" outlineLevel="4" x14ac:dyDescent="0.2">
      <c r="A477" s="167"/>
      <c r="B477" s="167"/>
      <c r="C477" s="225" t="s">
        <v>643</v>
      </c>
      <c r="D477" s="193">
        <f>D414+D384+D360+D333+D237+D210+D143+D84+D11</f>
        <v>4118169.8000000007</v>
      </c>
      <c r="E477" s="193">
        <f>E414+E384+E360+E333+E237+E210+E143+E84+E11</f>
        <v>3811915.9000000004</v>
      </c>
      <c r="F477" s="193">
        <f>F414+F384+F360+F333+F237+F210+F143+F84+F11</f>
        <v>3802266.4000000004</v>
      </c>
      <c r="G477" s="226"/>
    </row>
    <row r="478" spans="1:7" outlineLevel="5" x14ac:dyDescent="0.2">
      <c r="A478" s="167"/>
      <c r="B478" s="167"/>
      <c r="C478" s="207"/>
      <c r="D478" s="186"/>
      <c r="E478" s="186"/>
      <c r="F478" s="186"/>
    </row>
    <row r="479" spans="1:7" outlineLevel="7" x14ac:dyDescent="0.2">
      <c r="A479" s="164" t="s">
        <v>0</v>
      </c>
      <c r="B479" s="164"/>
      <c r="C479" s="204" t="s">
        <v>1</v>
      </c>
      <c r="D479" s="193">
        <f>D480+D482+D484+D487+D490</f>
        <v>25244.199999999997</v>
      </c>
      <c r="E479" s="193">
        <f>E480+E482+E484+E487+E490</f>
        <v>25244.199999999997</v>
      </c>
      <c r="F479" s="193">
        <f>F480+F482+F484+F487+F490</f>
        <v>25244.199999999997</v>
      </c>
    </row>
    <row r="480" spans="1:7" ht="31.5" outlineLevel="5" x14ac:dyDescent="0.2">
      <c r="A480" s="164" t="s">
        <v>21</v>
      </c>
      <c r="B480" s="164"/>
      <c r="C480" s="204" t="s">
        <v>361</v>
      </c>
      <c r="D480" s="193">
        <f>D481</f>
        <v>4393.2</v>
      </c>
      <c r="E480" s="193">
        <f t="shared" ref="E480:F480" si="194">E481</f>
        <v>4393.2</v>
      </c>
      <c r="F480" s="193">
        <f t="shared" si="194"/>
        <v>4393.2</v>
      </c>
    </row>
    <row r="481" spans="1:6" ht="47.25" outlineLevel="7" x14ac:dyDescent="0.2">
      <c r="A481" s="167" t="s">
        <v>21</v>
      </c>
      <c r="B481" s="167" t="s">
        <v>4</v>
      </c>
      <c r="C481" s="207" t="s">
        <v>5</v>
      </c>
      <c r="D481" s="109">
        <v>4393.2</v>
      </c>
      <c r="E481" s="156">
        <v>4393.2</v>
      </c>
      <c r="F481" s="156">
        <v>4393.2</v>
      </c>
    </row>
    <row r="482" spans="1:6" ht="21.75" customHeight="1" outlineLevel="3" x14ac:dyDescent="0.2">
      <c r="A482" s="164" t="s">
        <v>2</v>
      </c>
      <c r="B482" s="164"/>
      <c r="C482" s="204" t="s">
        <v>3</v>
      </c>
      <c r="D482" s="193">
        <f>D483</f>
        <v>2669.3</v>
      </c>
      <c r="E482" s="193">
        <f t="shared" ref="E482:F482" si="195">E483</f>
        <v>2669.3</v>
      </c>
      <c r="F482" s="193">
        <f t="shared" si="195"/>
        <v>2669.3</v>
      </c>
    </row>
    <row r="483" spans="1:6" ht="47.25" outlineLevel="4" x14ac:dyDescent="0.2">
      <c r="A483" s="167" t="s">
        <v>2</v>
      </c>
      <c r="B483" s="167" t="s">
        <v>4</v>
      </c>
      <c r="C483" s="207" t="s">
        <v>5</v>
      </c>
      <c r="D483" s="109">
        <v>2669.3</v>
      </c>
      <c r="E483" s="156">
        <v>2669.3</v>
      </c>
      <c r="F483" s="156">
        <v>2669.3</v>
      </c>
    </row>
    <row r="484" spans="1:6" outlineLevel="5" x14ac:dyDescent="0.2">
      <c r="A484" s="164" t="s">
        <v>6</v>
      </c>
      <c r="B484" s="164"/>
      <c r="C484" s="204" t="s">
        <v>33</v>
      </c>
      <c r="D484" s="193">
        <f>D485+D486</f>
        <v>13410.7</v>
      </c>
      <c r="E484" s="193">
        <f t="shared" ref="E484:F484" si="196">E485+E486</f>
        <v>13410.7</v>
      </c>
      <c r="F484" s="193">
        <f t="shared" si="196"/>
        <v>13410.7</v>
      </c>
    </row>
    <row r="485" spans="1:6" ht="47.25" outlineLevel="7" x14ac:dyDescent="0.2">
      <c r="A485" s="167" t="s">
        <v>6</v>
      </c>
      <c r="B485" s="167" t="s">
        <v>4</v>
      </c>
      <c r="C485" s="207" t="s">
        <v>5</v>
      </c>
      <c r="D485" s="109">
        <v>11717</v>
      </c>
      <c r="E485" s="109">
        <v>11717</v>
      </c>
      <c r="F485" s="109">
        <v>11717</v>
      </c>
    </row>
    <row r="486" spans="1:6" ht="31.5" outlineLevel="2" x14ac:dyDescent="0.2">
      <c r="A486" s="167" t="s">
        <v>6</v>
      </c>
      <c r="B486" s="167" t="s">
        <v>7</v>
      </c>
      <c r="C486" s="207" t="s">
        <v>8</v>
      </c>
      <c r="D486" s="109">
        <v>1693.6999999999998</v>
      </c>
      <c r="E486" s="156">
        <v>1693.6999999999998</v>
      </c>
      <c r="F486" s="156">
        <v>1693.6999999999998</v>
      </c>
    </row>
    <row r="487" spans="1:6" outlineLevel="2" x14ac:dyDescent="0.2">
      <c r="A487" s="164" t="s">
        <v>17</v>
      </c>
      <c r="B487" s="164"/>
      <c r="C487" s="204" t="s">
        <v>18</v>
      </c>
      <c r="D487" s="193">
        <f>D488+D489</f>
        <v>4640.3999999999996</v>
      </c>
      <c r="E487" s="193">
        <f t="shared" ref="E487:F487" si="197">E488+E489</f>
        <v>4640.3999999999996</v>
      </c>
      <c r="F487" s="193">
        <f t="shared" si="197"/>
        <v>4640.3999999999996</v>
      </c>
    </row>
    <row r="488" spans="1:6" ht="47.25" outlineLevel="4" x14ac:dyDescent="0.2">
      <c r="A488" s="167" t="s">
        <v>17</v>
      </c>
      <c r="B488" s="167" t="s">
        <v>4</v>
      </c>
      <c r="C488" s="207" t="s">
        <v>5</v>
      </c>
      <c r="D488" s="109">
        <v>4628.3999999999996</v>
      </c>
      <c r="E488" s="156">
        <v>4628.3999999999996</v>
      </c>
      <c r="F488" s="156">
        <v>4628.3999999999996</v>
      </c>
    </row>
    <row r="489" spans="1:6" ht="31.5" outlineLevel="5" x14ac:dyDescent="0.2">
      <c r="A489" s="167" t="s">
        <v>17</v>
      </c>
      <c r="B489" s="167" t="s">
        <v>7</v>
      </c>
      <c r="C489" s="207" t="s">
        <v>8</v>
      </c>
      <c r="D489" s="109">
        <v>12</v>
      </c>
      <c r="E489" s="109">
        <v>12</v>
      </c>
      <c r="F489" s="109">
        <v>12</v>
      </c>
    </row>
    <row r="490" spans="1:6" ht="31.5" outlineLevel="7" x14ac:dyDescent="0.2">
      <c r="A490" s="164" t="s">
        <v>9</v>
      </c>
      <c r="B490" s="164"/>
      <c r="C490" s="204" t="s">
        <v>10</v>
      </c>
      <c r="D490" s="193">
        <f>D491</f>
        <v>130.6</v>
      </c>
      <c r="E490" s="193">
        <f t="shared" ref="E490:F490" si="198">E491</f>
        <v>130.6</v>
      </c>
      <c r="F490" s="193">
        <f t="shared" si="198"/>
        <v>130.6</v>
      </c>
    </row>
    <row r="491" spans="1:6" ht="31.5" outlineLevel="7" x14ac:dyDescent="0.2">
      <c r="A491" s="167" t="s">
        <v>9</v>
      </c>
      <c r="B491" s="167" t="s">
        <v>7</v>
      </c>
      <c r="C491" s="207" t="s">
        <v>8</v>
      </c>
      <c r="D491" s="109">
        <f>25+105.6</f>
        <v>130.6</v>
      </c>
      <c r="E491" s="109">
        <f t="shared" ref="E491:F491" si="199">25+105.6</f>
        <v>130.6</v>
      </c>
      <c r="F491" s="109">
        <f t="shared" si="199"/>
        <v>130.6</v>
      </c>
    </row>
    <row r="492" spans="1:6" ht="31.5" outlineLevel="3" x14ac:dyDescent="0.2">
      <c r="A492" s="164" t="s">
        <v>11</v>
      </c>
      <c r="B492" s="164"/>
      <c r="C492" s="204" t="s">
        <v>12</v>
      </c>
      <c r="D492" s="193">
        <f>D493+D499+D501+D495+D503+D505+D497</f>
        <v>199437.5</v>
      </c>
      <c r="E492" s="193">
        <f t="shared" ref="E492:F492" si="200">E493+E499+E501+E495+E503+E505+E497</f>
        <v>65020</v>
      </c>
      <c r="F492" s="193">
        <f t="shared" si="200"/>
        <v>131721.20000000001</v>
      </c>
    </row>
    <row r="493" spans="1:6" ht="31.5" customHeight="1" outlineLevel="4" x14ac:dyDescent="0.2">
      <c r="A493" s="164" t="s">
        <v>13</v>
      </c>
      <c r="B493" s="164"/>
      <c r="C493" s="204" t="s">
        <v>14</v>
      </c>
      <c r="D493" s="193">
        <f t="shared" ref="D493:F493" si="201">D494</f>
        <v>1095</v>
      </c>
      <c r="E493" s="193">
        <f t="shared" si="201"/>
        <v>1095</v>
      </c>
      <c r="F493" s="193">
        <f t="shared" si="201"/>
        <v>1095</v>
      </c>
    </row>
    <row r="494" spans="1:6" ht="31.5" outlineLevel="5" x14ac:dyDescent="0.2">
      <c r="A494" s="167" t="s">
        <v>13</v>
      </c>
      <c r="B494" s="167" t="s">
        <v>7</v>
      </c>
      <c r="C494" s="207" t="s">
        <v>8</v>
      </c>
      <c r="D494" s="186">
        <v>1095</v>
      </c>
      <c r="E494" s="186">
        <v>1095</v>
      </c>
      <c r="F494" s="186">
        <v>1095</v>
      </c>
    </row>
    <row r="495" spans="1:6" outlineLevel="7" x14ac:dyDescent="0.2">
      <c r="A495" s="164" t="s">
        <v>35</v>
      </c>
      <c r="B495" s="164"/>
      <c r="C495" s="204" t="s">
        <v>394</v>
      </c>
      <c r="D495" s="193">
        <f>D496</f>
        <v>5000</v>
      </c>
      <c r="E495" s="193">
        <f t="shared" ref="E495:F495" si="202">E496</f>
        <v>1000</v>
      </c>
      <c r="F495" s="193">
        <f t="shared" si="202"/>
        <v>1000</v>
      </c>
    </row>
    <row r="496" spans="1:6" outlineLevel="7" x14ac:dyDescent="0.2">
      <c r="A496" s="167" t="s">
        <v>35</v>
      </c>
      <c r="B496" s="167" t="s">
        <v>15</v>
      </c>
      <c r="C496" s="207" t="s">
        <v>16</v>
      </c>
      <c r="D496" s="186">
        <v>5000</v>
      </c>
      <c r="E496" s="186">
        <v>1000</v>
      </c>
      <c r="F496" s="186">
        <v>1000</v>
      </c>
    </row>
    <row r="497" spans="1:6" outlineLevel="7" x14ac:dyDescent="0.2">
      <c r="A497" s="150" t="s">
        <v>629</v>
      </c>
      <c r="B497" s="150"/>
      <c r="C497" s="209" t="s">
        <v>528</v>
      </c>
      <c r="D497" s="193"/>
      <c r="E497" s="193">
        <f t="shared" ref="E497" si="203">E498</f>
        <v>12000</v>
      </c>
      <c r="F497" s="193"/>
    </row>
    <row r="498" spans="1:6" outlineLevel="7" x14ac:dyDescent="0.2">
      <c r="A498" s="155" t="s">
        <v>629</v>
      </c>
      <c r="B498" s="155" t="s">
        <v>15</v>
      </c>
      <c r="C498" s="210" t="s">
        <v>16</v>
      </c>
      <c r="D498" s="109"/>
      <c r="E498" s="109">
        <v>12000</v>
      </c>
      <c r="F498" s="109"/>
    </row>
    <row r="499" spans="1:6" ht="47.25" outlineLevel="7" x14ac:dyDescent="0.2">
      <c r="A499" s="164" t="s">
        <v>350</v>
      </c>
      <c r="B499" s="164"/>
      <c r="C499" s="204" t="s">
        <v>504</v>
      </c>
      <c r="D499" s="193"/>
      <c r="E499" s="193"/>
      <c r="F499" s="193">
        <f>F500</f>
        <v>25698.5</v>
      </c>
    </row>
    <row r="500" spans="1:6" outlineLevel="7" x14ac:dyDescent="0.2">
      <c r="A500" s="167" t="s">
        <v>350</v>
      </c>
      <c r="B500" s="167" t="s">
        <v>15</v>
      </c>
      <c r="C500" s="207" t="s">
        <v>16</v>
      </c>
      <c r="D500" s="186"/>
      <c r="E500" s="109"/>
      <c r="F500" s="156">
        <f>50446-18800-17.8-225.1-1241.9+37.3-4500</f>
        <v>25698.5</v>
      </c>
    </row>
    <row r="501" spans="1:6" ht="18" customHeight="1" outlineLevel="5" x14ac:dyDescent="0.2">
      <c r="A501" s="164" t="s">
        <v>351</v>
      </c>
      <c r="B501" s="164"/>
      <c r="C501" s="204" t="s">
        <v>352</v>
      </c>
      <c r="D501" s="193"/>
      <c r="E501" s="193">
        <f>E502</f>
        <v>50925</v>
      </c>
      <c r="F501" s="152">
        <f>F502</f>
        <v>103927.7</v>
      </c>
    </row>
    <row r="502" spans="1:6" outlineLevel="7" x14ac:dyDescent="0.2">
      <c r="A502" s="167" t="s">
        <v>351</v>
      </c>
      <c r="B502" s="167" t="s">
        <v>15</v>
      </c>
      <c r="C502" s="207" t="s">
        <v>16</v>
      </c>
      <c r="D502" s="186"/>
      <c r="E502" s="109">
        <v>50925</v>
      </c>
      <c r="F502" s="109">
        <v>103927.7</v>
      </c>
    </row>
    <row r="503" spans="1:6" ht="36.75" customHeight="1" outlineLevel="5" x14ac:dyDescent="0.2">
      <c r="A503" s="150" t="s">
        <v>392</v>
      </c>
      <c r="B503" s="150"/>
      <c r="C503" s="209" t="s">
        <v>644</v>
      </c>
      <c r="D503" s="152">
        <f>D504</f>
        <v>48342.5</v>
      </c>
      <c r="E503" s="152"/>
      <c r="F503" s="152"/>
    </row>
    <row r="504" spans="1:6" outlineLevel="7" x14ac:dyDescent="0.2">
      <c r="A504" s="155" t="s">
        <v>392</v>
      </c>
      <c r="B504" s="155" t="s">
        <v>15</v>
      </c>
      <c r="C504" s="210" t="s">
        <v>16</v>
      </c>
      <c r="D504" s="109">
        <v>48342.5</v>
      </c>
      <c r="E504" s="109"/>
      <c r="F504" s="109"/>
    </row>
    <row r="505" spans="1:6" ht="34.5" customHeight="1" outlineLevel="5" x14ac:dyDescent="0.2">
      <c r="A505" s="150" t="s">
        <v>392</v>
      </c>
      <c r="B505" s="150"/>
      <c r="C505" s="209" t="s">
        <v>585</v>
      </c>
      <c r="D505" s="152">
        <f>D506</f>
        <v>145000</v>
      </c>
      <c r="E505" s="152"/>
      <c r="F505" s="152"/>
    </row>
    <row r="506" spans="1:6" outlineLevel="7" x14ac:dyDescent="0.2">
      <c r="A506" s="155" t="s">
        <v>392</v>
      </c>
      <c r="B506" s="155" t="s">
        <v>15</v>
      </c>
      <c r="C506" s="210" t="s">
        <v>16</v>
      </c>
      <c r="D506" s="109">
        <v>145000</v>
      </c>
      <c r="E506" s="109"/>
      <c r="F506" s="109"/>
    </row>
    <row r="507" spans="1:6" outlineLevel="7" x14ac:dyDescent="0.2">
      <c r="A507" s="215"/>
      <c r="B507" s="215"/>
      <c r="C507" s="216" t="s">
        <v>645</v>
      </c>
      <c r="D507" s="217">
        <f>D492+D479</f>
        <v>224681.7</v>
      </c>
      <c r="E507" s="217">
        <f>E492+E479</f>
        <v>90264.2</v>
      </c>
      <c r="F507" s="217">
        <f>F492+F479</f>
        <v>156965.40000000002</v>
      </c>
    </row>
    <row r="508" spans="1:6" outlineLevel="5" x14ac:dyDescent="0.2">
      <c r="A508" s="245" t="s">
        <v>358</v>
      </c>
      <c r="B508" s="245"/>
      <c r="C508" s="245"/>
      <c r="D508" s="217">
        <f>D507+D477</f>
        <v>4342851.5000000009</v>
      </c>
      <c r="E508" s="217">
        <f>E507+E477</f>
        <v>3902180.1000000006</v>
      </c>
      <c r="F508" s="217">
        <f>F507+F477</f>
        <v>3959231.8000000003</v>
      </c>
    </row>
    <row r="509" spans="1:6" hidden="1" outlineLevel="7" x14ac:dyDescent="0.2">
      <c r="D509" s="227"/>
      <c r="E509" s="227"/>
      <c r="F509" s="227"/>
    </row>
    <row r="510" spans="1:6" hidden="1" outlineLevel="5" x14ac:dyDescent="0.2">
      <c r="D510" s="227">
        <v>4340851.5000000009</v>
      </c>
      <c r="E510" s="227">
        <v>3902180.1000000006</v>
      </c>
      <c r="F510" s="227">
        <v>3959231.8</v>
      </c>
    </row>
    <row r="511" spans="1:6" hidden="1" outlineLevel="7" x14ac:dyDescent="0.2"/>
    <row r="512" spans="1:6" hidden="1" outlineLevel="5" x14ac:dyDescent="0.2">
      <c r="D512" s="227">
        <f>D508-D510</f>
        <v>2000</v>
      </c>
      <c r="E512" s="227">
        <f t="shared" ref="E512:F512" si="204">E508-E510</f>
        <v>0</v>
      </c>
      <c r="F512" s="227">
        <f t="shared" si="204"/>
        <v>0</v>
      </c>
    </row>
    <row r="513" hidden="1" outlineLevel="7" x14ac:dyDescent="0.2"/>
    <row r="514" outlineLevel="7" x14ac:dyDescent="0.2"/>
    <row r="515" outlineLevel="5" x14ac:dyDescent="0.2"/>
    <row r="516" outlineLevel="7" x14ac:dyDescent="0.2"/>
    <row r="517" outlineLevel="7" x14ac:dyDescent="0.2"/>
    <row r="518" outlineLevel="5" x14ac:dyDescent="0.2"/>
    <row r="519" outlineLevel="7" x14ac:dyDescent="0.2"/>
    <row r="520" outlineLevel="7" x14ac:dyDescent="0.2"/>
    <row r="521" outlineLevel="7" x14ac:dyDescent="0.2"/>
    <row r="522" outlineLevel="5" x14ac:dyDescent="0.2"/>
    <row r="523" outlineLevel="7" x14ac:dyDescent="0.2"/>
    <row r="524" outlineLevel="5" x14ac:dyDescent="0.2"/>
    <row r="525" outlineLevel="7" x14ac:dyDescent="0.2"/>
    <row r="526" outlineLevel="4" x14ac:dyDescent="0.2"/>
    <row r="527" outlineLevel="5" x14ac:dyDescent="0.2"/>
    <row r="528" outlineLevel="7" x14ac:dyDescent="0.2"/>
    <row r="529" outlineLevel="7" x14ac:dyDescent="0.2"/>
    <row r="530" outlineLevel="7" x14ac:dyDescent="0.2"/>
    <row r="531" outlineLevel="5" x14ac:dyDescent="0.2"/>
    <row r="532" outlineLevel="7" x14ac:dyDescent="0.2"/>
    <row r="533" outlineLevel="4" x14ac:dyDescent="0.2"/>
    <row r="534" outlineLevel="5" x14ac:dyDescent="0.2"/>
    <row r="535" outlineLevel="7" x14ac:dyDescent="0.2"/>
    <row r="536" outlineLevel="7" x14ac:dyDescent="0.2"/>
    <row r="537" outlineLevel="7" x14ac:dyDescent="0.2"/>
    <row r="538" outlineLevel="5" x14ac:dyDescent="0.2"/>
    <row r="539" outlineLevel="7" x14ac:dyDescent="0.2"/>
    <row r="540" outlineLevel="5" x14ac:dyDescent="0.2"/>
    <row r="541" outlineLevel="7" x14ac:dyDescent="0.2"/>
    <row r="542" outlineLevel="5" x14ac:dyDescent="0.2"/>
    <row r="543" outlineLevel="7" x14ac:dyDescent="0.2"/>
    <row r="544" outlineLevel="5" x14ac:dyDescent="0.2"/>
    <row r="545" outlineLevel="7" x14ac:dyDescent="0.2"/>
    <row r="546" outlineLevel="7" x14ac:dyDescent="0.2"/>
    <row r="547" outlineLevel="7" x14ac:dyDescent="0.2"/>
    <row r="548" outlineLevel="2" x14ac:dyDescent="0.2"/>
    <row r="549" outlineLevel="3" x14ac:dyDescent="0.2"/>
    <row r="550" outlineLevel="7" x14ac:dyDescent="0.2"/>
    <row r="551" ht="18" customHeight="1" outlineLevel="3" x14ac:dyDescent="0.2"/>
    <row r="552" outlineLevel="7" x14ac:dyDescent="0.2"/>
    <row r="553" outlineLevel="3" x14ac:dyDescent="0.2"/>
    <row r="554" outlineLevel="7" x14ac:dyDescent="0.2"/>
    <row r="555" outlineLevel="7" x14ac:dyDescent="0.2"/>
    <row r="556" outlineLevel="3" x14ac:dyDescent="0.2"/>
    <row r="557" outlineLevel="7" x14ac:dyDescent="0.2"/>
    <row r="558" outlineLevel="7" x14ac:dyDescent="0.2"/>
    <row r="559" outlineLevel="3" x14ac:dyDescent="0.2"/>
    <row r="560" outlineLevel="7" x14ac:dyDescent="0.2"/>
    <row r="561" outlineLevel="2" x14ac:dyDescent="0.2"/>
    <row r="562" outlineLevel="3" x14ac:dyDescent="0.2"/>
    <row r="563" outlineLevel="7" x14ac:dyDescent="0.2"/>
    <row r="564" outlineLevel="7" x14ac:dyDescent="0.2"/>
    <row r="565" outlineLevel="7" x14ac:dyDescent="0.2"/>
    <row r="566" outlineLevel="3" x14ac:dyDescent="0.2"/>
    <row r="567" outlineLevel="7" x14ac:dyDescent="0.2"/>
    <row r="568" outlineLevel="3" x14ac:dyDescent="0.2"/>
    <row r="569" outlineLevel="7" x14ac:dyDescent="0.2"/>
    <row r="570" ht="31.5" customHeight="1" outlineLevel="7" x14ac:dyDescent="0.2"/>
    <row r="571" ht="16.5" customHeight="1" outlineLevel="7" x14ac:dyDescent="0.2"/>
    <row r="572" ht="32.25" customHeight="1" outlineLevel="7" x14ac:dyDescent="0.2"/>
    <row r="573" ht="16.5" customHeight="1" outlineLevel="7" x14ac:dyDescent="0.2"/>
    <row r="574" ht="16.5" customHeight="1" outlineLevel="7" x14ac:dyDescent="0.2"/>
    <row r="575" ht="34.5" customHeight="1" outlineLevel="7" x14ac:dyDescent="0.2"/>
    <row r="576" ht="16.5" customHeight="1" outlineLevel="7" x14ac:dyDescent="0.2"/>
    <row r="577" ht="19.5" customHeight="1" outlineLevel="7" x14ac:dyDescent="0.2"/>
    <row r="578" ht="16.5" customHeight="1" outlineLevel="7" x14ac:dyDescent="0.2"/>
    <row r="580" ht="29.25" customHeight="1" x14ac:dyDescent="0.2"/>
  </sheetData>
  <autoFilter ref="A10:F508"/>
  <mergeCells count="4">
    <mergeCell ref="A1:B1"/>
    <mergeCell ref="A6:F6"/>
    <mergeCell ref="A7:F7"/>
    <mergeCell ref="A508:C508"/>
  </mergeCells>
  <pageMargins left="0.98425196850393704" right="0.39370078740157483" top="0.39370078740157483" bottom="0.39370078740157483" header="0.31496062992125984" footer="0.31496062992125984"/>
  <pageSetup paperSize="9" scale="55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/>
    <pageSetUpPr fitToPage="1"/>
  </sheetPr>
  <dimension ref="A1:H960"/>
  <sheetViews>
    <sheetView showGridLines="0" zoomScale="80" zoomScaleNormal="80" workbookViewId="0">
      <pane ySplit="11" topLeftCell="A933" activePane="bottomLeft" state="frozen"/>
      <selection activeCell="A94" sqref="A94"/>
      <selection pane="bottomLeft" activeCell="A6" sqref="A6:H6"/>
    </sheetView>
  </sheetViews>
  <sheetFormatPr defaultColWidth="9.140625" defaultRowHeight="12.75" outlineLevelRow="7" x14ac:dyDescent="0.2"/>
  <cols>
    <col min="1" max="1" width="15.85546875" style="136" customWidth="1"/>
    <col min="2" max="2" width="13.140625" style="136" customWidth="1"/>
    <col min="3" max="3" width="14.85546875" style="136" customWidth="1"/>
    <col min="4" max="4" width="10.28515625" style="136" customWidth="1"/>
    <col min="5" max="5" width="171.7109375" style="137" customWidth="1"/>
    <col min="6" max="6" width="17.85546875" style="139" customWidth="1"/>
    <col min="7" max="7" width="18.140625" style="139" customWidth="1"/>
    <col min="8" max="8" width="17.28515625" style="139" customWidth="1"/>
    <col min="9" max="16384" width="9.140625" style="139"/>
  </cols>
  <sheetData>
    <row r="1" spans="1:8" ht="15.75" x14ac:dyDescent="0.2">
      <c r="F1" s="138" t="s">
        <v>785</v>
      </c>
    </row>
    <row r="2" spans="1:8" ht="15.75" x14ac:dyDescent="0.2">
      <c r="F2" s="140" t="s">
        <v>783</v>
      </c>
    </row>
    <row r="3" spans="1:8" ht="15.75" x14ac:dyDescent="0.2">
      <c r="F3" s="92" t="s">
        <v>784</v>
      </c>
    </row>
    <row r="4" spans="1:8" s="143" customFormat="1" ht="15.75" x14ac:dyDescent="0.25">
      <c r="A4" s="141"/>
      <c r="B4" s="141"/>
      <c r="C4" s="141"/>
      <c r="D4" s="141"/>
      <c r="E4" s="142"/>
      <c r="F4" s="92" t="s">
        <v>667</v>
      </c>
    </row>
    <row r="5" spans="1:8" s="143" customFormat="1" ht="15.75" x14ac:dyDescent="0.25">
      <c r="A5" s="141"/>
      <c r="B5" s="141"/>
      <c r="C5" s="141"/>
      <c r="D5" s="141"/>
      <c r="E5" s="142"/>
      <c r="F5" s="92"/>
    </row>
    <row r="6" spans="1:8" s="143" customFormat="1" ht="15.75" x14ac:dyDescent="0.2">
      <c r="A6" s="247" t="s">
        <v>553</v>
      </c>
      <c r="B6" s="247"/>
      <c r="C6" s="247"/>
      <c r="D6" s="247"/>
      <c r="E6" s="247"/>
      <c r="F6" s="247"/>
      <c r="G6" s="247"/>
      <c r="H6" s="247"/>
    </row>
    <row r="7" spans="1:8" s="143" customFormat="1" ht="15.75" x14ac:dyDescent="0.2">
      <c r="A7" s="247"/>
      <c r="B7" s="247"/>
      <c r="C7" s="247"/>
      <c r="D7" s="247"/>
      <c r="E7" s="247"/>
      <c r="F7" s="247"/>
    </row>
    <row r="8" spans="1:8" s="143" customFormat="1" ht="15.75" x14ac:dyDescent="0.25">
      <c r="A8" s="248"/>
      <c r="B8" s="248"/>
      <c r="C8" s="248"/>
      <c r="D8" s="248"/>
      <c r="E8" s="142"/>
      <c r="G8" s="144"/>
      <c r="H8" s="92" t="s">
        <v>632</v>
      </c>
    </row>
    <row r="9" spans="1:8" s="143" customFormat="1" ht="15.75" x14ac:dyDescent="0.2">
      <c r="A9" s="249" t="s">
        <v>395</v>
      </c>
      <c r="B9" s="250" t="s">
        <v>396</v>
      </c>
      <c r="C9" s="250"/>
      <c r="D9" s="250"/>
      <c r="E9" s="251" t="s">
        <v>353</v>
      </c>
      <c r="F9" s="252" t="s">
        <v>647</v>
      </c>
      <c r="G9" s="252" t="s">
        <v>648</v>
      </c>
      <c r="H9" s="252" t="s">
        <v>649</v>
      </c>
    </row>
    <row r="10" spans="1:8" s="147" customFormat="1" ht="47.25" customHeight="1" x14ac:dyDescent="0.2">
      <c r="A10" s="249"/>
      <c r="B10" s="145" t="s">
        <v>397</v>
      </c>
      <c r="C10" s="146" t="s">
        <v>385</v>
      </c>
      <c r="D10" s="146" t="s">
        <v>386</v>
      </c>
      <c r="E10" s="251"/>
      <c r="F10" s="252"/>
      <c r="G10" s="252"/>
      <c r="H10" s="252"/>
    </row>
    <row r="11" spans="1:8" s="147" customFormat="1" ht="14.25" x14ac:dyDescent="0.2">
      <c r="A11" s="148" t="s">
        <v>354</v>
      </c>
      <c r="B11" s="148" t="s">
        <v>355</v>
      </c>
      <c r="C11" s="148" t="s">
        <v>398</v>
      </c>
      <c r="D11" s="148" t="s">
        <v>356</v>
      </c>
      <c r="E11" s="149">
        <v>5</v>
      </c>
      <c r="F11" s="148" t="s">
        <v>357</v>
      </c>
      <c r="G11" s="148" t="s">
        <v>542</v>
      </c>
      <c r="H11" s="148" t="s">
        <v>543</v>
      </c>
    </row>
    <row r="12" spans="1:8" ht="15.75" x14ac:dyDescent="0.25">
      <c r="A12" s="150" t="s">
        <v>399</v>
      </c>
      <c r="B12" s="150"/>
      <c r="C12" s="150"/>
      <c r="D12" s="150"/>
      <c r="E12" s="151" t="s">
        <v>400</v>
      </c>
      <c r="F12" s="152">
        <f t="shared" ref="F12" si="0">F13+F27</f>
        <v>10326.299999999999</v>
      </c>
      <c r="G12" s="152">
        <f t="shared" ref="G12:H12" si="1">G13+G27</f>
        <v>10326.299999999999</v>
      </c>
      <c r="H12" s="152">
        <f t="shared" si="1"/>
        <v>10326.299999999999</v>
      </c>
    </row>
    <row r="13" spans="1:8" ht="15.75" x14ac:dyDescent="0.25">
      <c r="A13" s="150" t="s">
        <v>399</v>
      </c>
      <c r="B13" s="150" t="s">
        <v>401</v>
      </c>
      <c r="C13" s="150"/>
      <c r="D13" s="150"/>
      <c r="E13" s="154" t="s">
        <v>402</v>
      </c>
      <c r="F13" s="152">
        <f t="shared" ref="F13" si="2">F14+F23</f>
        <v>10256.299999999999</v>
      </c>
      <c r="G13" s="152">
        <f t="shared" ref="G13:H13" si="3">G14+G23</f>
        <v>10256.299999999999</v>
      </c>
      <c r="H13" s="152">
        <f t="shared" si="3"/>
        <v>10256.299999999999</v>
      </c>
    </row>
    <row r="14" spans="1:8" ht="15.75" outlineLevel="1" x14ac:dyDescent="0.25">
      <c r="A14" s="150" t="s">
        <v>399</v>
      </c>
      <c r="B14" s="150" t="s">
        <v>403</v>
      </c>
      <c r="C14" s="150"/>
      <c r="D14" s="150"/>
      <c r="E14" s="151" t="s">
        <v>404</v>
      </c>
      <c r="F14" s="152">
        <f t="shared" ref="F14" si="4">F15</f>
        <v>10214.299999999999</v>
      </c>
      <c r="G14" s="152">
        <f t="shared" ref="G14:H14" si="5">G15</f>
        <v>10214.299999999999</v>
      </c>
      <c r="H14" s="152">
        <f t="shared" si="5"/>
        <v>10214.299999999999</v>
      </c>
    </row>
    <row r="15" spans="1:8" ht="15.75" outlineLevel="2" x14ac:dyDescent="0.25">
      <c r="A15" s="150" t="s">
        <v>399</v>
      </c>
      <c r="B15" s="150" t="s">
        <v>403</v>
      </c>
      <c r="C15" s="150" t="s">
        <v>0</v>
      </c>
      <c r="D15" s="150"/>
      <c r="E15" s="151" t="s">
        <v>1</v>
      </c>
      <c r="F15" s="152">
        <f t="shared" ref="F15" si="6">F16+F18+F21</f>
        <v>10214.299999999999</v>
      </c>
      <c r="G15" s="152">
        <f t="shared" ref="G15:H15" si="7">G16+G18+G21</f>
        <v>10214.299999999999</v>
      </c>
      <c r="H15" s="152">
        <f t="shared" si="7"/>
        <v>10214.299999999999</v>
      </c>
    </row>
    <row r="16" spans="1:8" ht="15.75" outlineLevel="3" x14ac:dyDescent="0.25">
      <c r="A16" s="150" t="s">
        <v>399</v>
      </c>
      <c r="B16" s="150" t="s">
        <v>403</v>
      </c>
      <c r="C16" s="150" t="s">
        <v>2</v>
      </c>
      <c r="D16" s="150"/>
      <c r="E16" s="151" t="s">
        <v>3</v>
      </c>
      <c r="F16" s="152">
        <f t="shared" ref="F16" si="8">F17</f>
        <v>2669.3</v>
      </c>
      <c r="G16" s="152">
        <f t="shared" ref="G16:H16" si="9">G17</f>
        <v>2669.3</v>
      </c>
      <c r="H16" s="152">
        <f t="shared" si="9"/>
        <v>2669.3</v>
      </c>
    </row>
    <row r="17" spans="1:8" ht="31.5" outlineLevel="7" x14ac:dyDescent="0.25">
      <c r="A17" s="155" t="s">
        <v>399</v>
      </c>
      <c r="B17" s="155" t="s">
        <v>403</v>
      </c>
      <c r="C17" s="155" t="s">
        <v>2</v>
      </c>
      <c r="D17" s="155" t="s">
        <v>4</v>
      </c>
      <c r="E17" s="103" t="s">
        <v>5</v>
      </c>
      <c r="F17" s="109">
        <v>2669.3</v>
      </c>
      <c r="G17" s="156">
        <v>2669.3</v>
      </c>
      <c r="H17" s="156">
        <v>2669.3</v>
      </c>
    </row>
    <row r="18" spans="1:8" ht="15.75" outlineLevel="3" x14ac:dyDescent="0.25">
      <c r="A18" s="150" t="s">
        <v>399</v>
      </c>
      <c r="B18" s="150" t="s">
        <v>403</v>
      </c>
      <c r="C18" s="150" t="s">
        <v>6</v>
      </c>
      <c r="D18" s="150"/>
      <c r="E18" s="151" t="s">
        <v>33</v>
      </c>
      <c r="F18" s="152">
        <f t="shared" ref="F18" si="10">F19+F20</f>
        <v>7520</v>
      </c>
      <c r="G18" s="152">
        <f t="shared" ref="G18:H18" si="11">G19+G20</f>
        <v>7520</v>
      </c>
      <c r="H18" s="152">
        <f t="shared" si="11"/>
        <v>7520</v>
      </c>
    </row>
    <row r="19" spans="1:8" ht="31.5" outlineLevel="7" x14ac:dyDescent="0.25">
      <c r="A19" s="155" t="s">
        <v>399</v>
      </c>
      <c r="B19" s="155" t="s">
        <v>403</v>
      </c>
      <c r="C19" s="155" t="s">
        <v>6</v>
      </c>
      <c r="D19" s="155" t="s">
        <v>4</v>
      </c>
      <c r="E19" s="103" t="s">
        <v>5</v>
      </c>
      <c r="F19" s="109">
        <v>6845.6</v>
      </c>
      <c r="G19" s="156">
        <v>6845.6</v>
      </c>
      <c r="H19" s="156">
        <v>6845.6</v>
      </c>
    </row>
    <row r="20" spans="1:8" ht="15.75" outlineLevel="7" x14ac:dyDescent="0.25">
      <c r="A20" s="155" t="s">
        <v>399</v>
      </c>
      <c r="B20" s="155" t="s">
        <v>403</v>
      </c>
      <c r="C20" s="155" t="s">
        <v>6</v>
      </c>
      <c r="D20" s="155" t="s">
        <v>7</v>
      </c>
      <c r="E20" s="103" t="s">
        <v>8</v>
      </c>
      <c r="F20" s="109">
        <v>674.4</v>
      </c>
      <c r="G20" s="156">
        <v>674.4</v>
      </c>
      <c r="H20" s="156">
        <v>674.4</v>
      </c>
    </row>
    <row r="21" spans="1:8" ht="15.75" outlineLevel="3" x14ac:dyDescent="0.25">
      <c r="A21" s="150" t="s">
        <v>399</v>
      </c>
      <c r="B21" s="150" t="s">
        <v>403</v>
      </c>
      <c r="C21" s="150" t="s">
        <v>9</v>
      </c>
      <c r="D21" s="150"/>
      <c r="E21" s="151" t="s">
        <v>10</v>
      </c>
      <c r="F21" s="152">
        <f t="shared" ref="F21" si="12">F22</f>
        <v>25</v>
      </c>
      <c r="G21" s="152">
        <f t="shared" ref="G21:H21" si="13">G22</f>
        <v>25</v>
      </c>
      <c r="H21" s="152">
        <f t="shared" si="13"/>
        <v>25</v>
      </c>
    </row>
    <row r="22" spans="1:8" ht="15.75" outlineLevel="7" x14ac:dyDescent="0.25">
      <c r="A22" s="155" t="s">
        <v>399</v>
      </c>
      <c r="B22" s="155" t="s">
        <v>403</v>
      </c>
      <c r="C22" s="155" t="s">
        <v>9</v>
      </c>
      <c r="D22" s="155" t="s">
        <v>7</v>
      </c>
      <c r="E22" s="103" t="s">
        <v>8</v>
      </c>
      <c r="F22" s="109">
        <v>25</v>
      </c>
      <c r="G22" s="156">
        <v>25</v>
      </c>
      <c r="H22" s="156">
        <v>25</v>
      </c>
    </row>
    <row r="23" spans="1:8" ht="15.75" outlineLevel="1" x14ac:dyDescent="0.25">
      <c r="A23" s="150" t="s">
        <v>399</v>
      </c>
      <c r="B23" s="150" t="s">
        <v>405</v>
      </c>
      <c r="C23" s="150"/>
      <c r="D23" s="150"/>
      <c r="E23" s="151" t="s">
        <v>406</v>
      </c>
      <c r="F23" s="152">
        <f t="shared" ref="F23:F25" si="14">F24</f>
        <v>42</v>
      </c>
      <c r="G23" s="152">
        <f t="shared" ref="G23:H25" si="15">G24</f>
        <v>42</v>
      </c>
      <c r="H23" s="152">
        <f t="shared" si="15"/>
        <v>42</v>
      </c>
    </row>
    <row r="24" spans="1:8" ht="15.75" outlineLevel="2" x14ac:dyDescent="0.25">
      <c r="A24" s="150" t="s">
        <v>399</v>
      </c>
      <c r="B24" s="150" t="s">
        <v>405</v>
      </c>
      <c r="C24" s="150" t="s">
        <v>11</v>
      </c>
      <c r="D24" s="150"/>
      <c r="E24" s="151" t="s">
        <v>12</v>
      </c>
      <c r="F24" s="152">
        <f t="shared" si="14"/>
        <v>42</v>
      </c>
      <c r="G24" s="152">
        <f t="shared" si="15"/>
        <v>42</v>
      </c>
      <c r="H24" s="152">
        <f t="shared" si="15"/>
        <v>42</v>
      </c>
    </row>
    <row r="25" spans="1:8" ht="15.75" outlineLevel="3" x14ac:dyDescent="0.25">
      <c r="A25" s="150" t="s">
        <v>399</v>
      </c>
      <c r="B25" s="150" t="s">
        <v>405</v>
      </c>
      <c r="C25" s="150" t="s">
        <v>13</v>
      </c>
      <c r="D25" s="150"/>
      <c r="E25" s="151" t="s">
        <v>14</v>
      </c>
      <c r="F25" s="152">
        <f t="shared" si="14"/>
        <v>42</v>
      </c>
      <c r="G25" s="152">
        <f t="shared" si="15"/>
        <v>42</v>
      </c>
      <c r="H25" s="152">
        <f t="shared" si="15"/>
        <v>42</v>
      </c>
    </row>
    <row r="26" spans="1:8" ht="15.75" outlineLevel="7" x14ac:dyDescent="0.25">
      <c r="A26" s="155" t="s">
        <v>399</v>
      </c>
      <c r="B26" s="155" t="s">
        <v>405</v>
      </c>
      <c r="C26" s="155" t="s">
        <v>13</v>
      </c>
      <c r="D26" s="155" t="s">
        <v>7</v>
      </c>
      <c r="E26" s="103" t="s">
        <v>8</v>
      </c>
      <c r="F26" s="109">
        <v>42</v>
      </c>
      <c r="G26" s="156">
        <v>42</v>
      </c>
      <c r="H26" s="156">
        <v>42</v>
      </c>
    </row>
    <row r="27" spans="1:8" ht="15.75" outlineLevel="7" x14ac:dyDescent="0.25">
      <c r="A27" s="150" t="s">
        <v>399</v>
      </c>
      <c r="B27" s="150" t="s">
        <v>407</v>
      </c>
      <c r="C27" s="155"/>
      <c r="D27" s="155"/>
      <c r="E27" s="154" t="s">
        <v>408</v>
      </c>
      <c r="F27" s="152">
        <f t="shared" ref="F27:F30" si="16">F28</f>
        <v>70</v>
      </c>
      <c r="G27" s="152">
        <f t="shared" ref="G27:H30" si="17">G28</f>
        <v>70</v>
      </c>
      <c r="H27" s="152">
        <f t="shared" si="17"/>
        <v>70</v>
      </c>
    </row>
    <row r="28" spans="1:8" ht="15.75" outlineLevel="1" x14ac:dyDescent="0.25">
      <c r="A28" s="150" t="s">
        <v>399</v>
      </c>
      <c r="B28" s="150" t="s">
        <v>409</v>
      </c>
      <c r="C28" s="150"/>
      <c r="D28" s="150"/>
      <c r="E28" s="151" t="s">
        <v>410</v>
      </c>
      <c r="F28" s="152">
        <f t="shared" si="16"/>
        <v>70</v>
      </c>
      <c r="G28" s="152">
        <f t="shared" si="17"/>
        <v>70</v>
      </c>
      <c r="H28" s="152">
        <f t="shared" si="17"/>
        <v>70</v>
      </c>
    </row>
    <row r="29" spans="1:8" ht="15.75" outlineLevel="2" x14ac:dyDescent="0.25">
      <c r="A29" s="150" t="s">
        <v>399</v>
      </c>
      <c r="B29" s="150" t="s">
        <v>409</v>
      </c>
      <c r="C29" s="150" t="s">
        <v>0</v>
      </c>
      <c r="D29" s="150"/>
      <c r="E29" s="151" t="s">
        <v>1</v>
      </c>
      <c r="F29" s="152">
        <f t="shared" si="16"/>
        <v>70</v>
      </c>
      <c r="G29" s="152">
        <f t="shared" si="17"/>
        <v>70</v>
      </c>
      <c r="H29" s="152">
        <f t="shared" si="17"/>
        <v>70</v>
      </c>
    </row>
    <row r="30" spans="1:8" ht="15.75" outlineLevel="3" x14ac:dyDescent="0.25">
      <c r="A30" s="150" t="s">
        <v>399</v>
      </c>
      <c r="B30" s="150" t="s">
        <v>409</v>
      </c>
      <c r="C30" s="150" t="s">
        <v>6</v>
      </c>
      <c r="D30" s="150"/>
      <c r="E30" s="151" t="s">
        <v>33</v>
      </c>
      <c r="F30" s="152">
        <f t="shared" si="16"/>
        <v>70</v>
      </c>
      <c r="G30" s="152">
        <f t="shared" si="17"/>
        <v>70</v>
      </c>
      <c r="H30" s="152">
        <f t="shared" si="17"/>
        <v>70</v>
      </c>
    </row>
    <row r="31" spans="1:8" ht="15.75" outlineLevel="7" x14ac:dyDescent="0.25">
      <c r="A31" s="155" t="s">
        <v>399</v>
      </c>
      <c r="B31" s="155" t="s">
        <v>409</v>
      </c>
      <c r="C31" s="155" t="s">
        <v>6</v>
      </c>
      <c r="D31" s="155" t="s">
        <v>7</v>
      </c>
      <c r="E31" s="103" t="s">
        <v>8</v>
      </c>
      <c r="F31" s="109">
        <v>70</v>
      </c>
      <c r="G31" s="156">
        <v>70</v>
      </c>
      <c r="H31" s="156">
        <v>70</v>
      </c>
    </row>
    <row r="32" spans="1:8" ht="15.75" outlineLevel="7" x14ac:dyDescent="0.25">
      <c r="A32" s="155"/>
      <c r="B32" s="155"/>
      <c r="C32" s="155"/>
      <c r="D32" s="155"/>
      <c r="E32" s="103"/>
      <c r="F32" s="109"/>
      <c r="G32" s="109"/>
      <c r="H32" s="109"/>
    </row>
    <row r="33" spans="1:8" ht="15.75" x14ac:dyDescent="0.25">
      <c r="A33" s="150" t="s">
        <v>411</v>
      </c>
      <c r="B33" s="150"/>
      <c r="C33" s="150"/>
      <c r="D33" s="150"/>
      <c r="E33" s="151" t="s">
        <v>412</v>
      </c>
      <c r="F33" s="152">
        <f>F34+F48</f>
        <v>11619.699999999999</v>
      </c>
      <c r="G33" s="152">
        <f>G34+G48</f>
        <v>11619.699999999999</v>
      </c>
      <c r="H33" s="152">
        <f>H34+H48</f>
        <v>11619.699999999999</v>
      </c>
    </row>
    <row r="34" spans="1:8" ht="15.75" x14ac:dyDescent="0.25">
      <c r="A34" s="150" t="s">
        <v>411</v>
      </c>
      <c r="B34" s="150" t="s">
        <v>401</v>
      </c>
      <c r="C34" s="150"/>
      <c r="D34" s="150"/>
      <c r="E34" s="154" t="s">
        <v>402</v>
      </c>
      <c r="F34" s="152">
        <f>F35+F44</f>
        <v>11587.699999999999</v>
      </c>
      <c r="G34" s="152">
        <f>G35+G44</f>
        <v>11587.699999999999</v>
      </c>
      <c r="H34" s="152">
        <f>H35+H44</f>
        <v>11587.699999999999</v>
      </c>
    </row>
    <row r="35" spans="1:8" ht="15.75" outlineLevel="1" x14ac:dyDescent="0.25">
      <c r="A35" s="150" t="s">
        <v>411</v>
      </c>
      <c r="B35" s="150" t="s">
        <v>413</v>
      </c>
      <c r="C35" s="150"/>
      <c r="D35" s="150"/>
      <c r="E35" s="151" t="s">
        <v>414</v>
      </c>
      <c r="F35" s="152">
        <f t="shared" ref="F35" si="18">F36</f>
        <v>10534.699999999999</v>
      </c>
      <c r="G35" s="152">
        <f t="shared" ref="G35:H35" si="19">G36</f>
        <v>10534.699999999999</v>
      </c>
      <c r="H35" s="152">
        <f t="shared" si="19"/>
        <v>10534.699999999999</v>
      </c>
    </row>
    <row r="36" spans="1:8" ht="15.75" outlineLevel="2" x14ac:dyDescent="0.25">
      <c r="A36" s="150" t="s">
        <v>411</v>
      </c>
      <c r="B36" s="150" t="s">
        <v>413</v>
      </c>
      <c r="C36" s="150" t="s">
        <v>0</v>
      </c>
      <c r="D36" s="150"/>
      <c r="E36" s="151" t="s">
        <v>1</v>
      </c>
      <c r="F36" s="152">
        <f>F37+F40+F42</f>
        <v>10534.699999999999</v>
      </c>
      <c r="G36" s="152">
        <f>G37+G40+G42</f>
        <v>10534.699999999999</v>
      </c>
      <c r="H36" s="152">
        <f>H37+H40+H42</f>
        <v>10534.699999999999</v>
      </c>
    </row>
    <row r="37" spans="1:8" ht="15.75" outlineLevel="3" x14ac:dyDescent="0.25">
      <c r="A37" s="150" t="s">
        <v>411</v>
      </c>
      <c r="B37" s="150" t="s">
        <v>413</v>
      </c>
      <c r="C37" s="150" t="s">
        <v>6</v>
      </c>
      <c r="D37" s="150"/>
      <c r="E37" s="151" t="s">
        <v>33</v>
      </c>
      <c r="F37" s="152">
        <f t="shared" ref="F37" si="20">F38+F39</f>
        <v>5800.7</v>
      </c>
      <c r="G37" s="152">
        <f t="shared" ref="G37:H37" si="21">G38+G39</f>
        <v>5800.7</v>
      </c>
      <c r="H37" s="152">
        <f t="shared" si="21"/>
        <v>5800.7</v>
      </c>
    </row>
    <row r="38" spans="1:8" ht="31.5" outlineLevel="7" x14ac:dyDescent="0.25">
      <c r="A38" s="155" t="s">
        <v>411</v>
      </c>
      <c r="B38" s="155" t="s">
        <v>413</v>
      </c>
      <c r="C38" s="155" t="s">
        <v>6</v>
      </c>
      <c r="D38" s="155" t="s">
        <v>4</v>
      </c>
      <c r="E38" s="103" t="s">
        <v>5</v>
      </c>
      <c r="F38" s="109">
        <v>4871.3999999999996</v>
      </c>
      <c r="G38" s="156">
        <v>4871.3999999999996</v>
      </c>
      <c r="H38" s="156">
        <v>4871.3999999999996</v>
      </c>
    </row>
    <row r="39" spans="1:8" ht="15.75" outlineLevel="7" x14ac:dyDescent="0.25">
      <c r="A39" s="155" t="s">
        <v>411</v>
      </c>
      <c r="B39" s="155" t="s">
        <v>413</v>
      </c>
      <c r="C39" s="155" t="s">
        <v>6</v>
      </c>
      <c r="D39" s="155" t="s">
        <v>7</v>
      </c>
      <c r="E39" s="103" t="s">
        <v>8</v>
      </c>
      <c r="F39" s="109">
        <v>929.3</v>
      </c>
      <c r="G39" s="156">
        <v>929.3</v>
      </c>
      <c r="H39" s="156">
        <v>929.3</v>
      </c>
    </row>
    <row r="40" spans="1:8" ht="15.75" outlineLevel="3" x14ac:dyDescent="0.25">
      <c r="A40" s="150" t="s">
        <v>411</v>
      </c>
      <c r="B40" s="150" t="s">
        <v>413</v>
      </c>
      <c r="C40" s="150" t="s">
        <v>17</v>
      </c>
      <c r="D40" s="150"/>
      <c r="E40" s="151" t="s">
        <v>18</v>
      </c>
      <c r="F40" s="152">
        <f t="shared" ref="F40" si="22">F41</f>
        <v>4628.3999999999996</v>
      </c>
      <c r="G40" s="152">
        <f t="shared" ref="G40:H40" si="23">G41</f>
        <v>4628.3999999999996</v>
      </c>
      <c r="H40" s="152">
        <f t="shared" si="23"/>
        <v>4628.3999999999996</v>
      </c>
    </row>
    <row r="41" spans="1:8" ht="31.5" outlineLevel="7" x14ac:dyDescent="0.25">
      <c r="A41" s="155" t="s">
        <v>411</v>
      </c>
      <c r="B41" s="155" t="s">
        <v>413</v>
      </c>
      <c r="C41" s="155" t="s">
        <v>17</v>
      </c>
      <c r="D41" s="155" t="s">
        <v>4</v>
      </c>
      <c r="E41" s="103" t="s">
        <v>5</v>
      </c>
      <c r="F41" s="109">
        <v>4628.3999999999996</v>
      </c>
      <c r="G41" s="156">
        <v>4628.3999999999996</v>
      </c>
      <c r="H41" s="156">
        <v>4628.3999999999996</v>
      </c>
    </row>
    <row r="42" spans="1:8" ht="15.75" outlineLevel="3" x14ac:dyDescent="0.25">
      <c r="A42" s="150" t="s">
        <v>411</v>
      </c>
      <c r="B42" s="150" t="s">
        <v>413</v>
      </c>
      <c r="C42" s="150" t="s">
        <v>9</v>
      </c>
      <c r="D42" s="150"/>
      <c r="E42" s="151" t="s">
        <v>10</v>
      </c>
      <c r="F42" s="152">
        <f t="shared" ref="F42" si="24">F43</f>
        <v>105.6</v>
      </c>
      <c r="G42" s="152">
        <f t="shared" ref="G42:H42" si="25">G43</f>
        <v>105.6</v>
      </c>
      <c r="H42" s="152">
        <f t="shared" si="25"/>
        <v>105.6</v>
      </c>
    </row>
    <row r="43" spans="1:8" ht="15.75" outlineLevel="7" x14ac:dyDescent="0.25">
      <c r="A43" s="155" t="s">
        <v>411</v>
      </c>
      <c r="B43" s="155" t="s">
        <v>413</v>
      </c>
      <c r="C43" s="155" t="s">
        <v>9</v>
      </c>
      <c r="D43" s="155" t="s">
        <v>7</v>
      </c>
      <c r="E43" s="103" t="s">
        <v>8</v>
      </c>
      <c r="F43" s="109">
        <v>105.6</v>
      </c>
      <c r="G43" s="156">
        <v>105.6</v>
      </c>
      <c r="H43" s="156">
        <v>105.6</v>
      </c>
    </row>
    <row r="44" spans="1:8" ht="15.75" outlineLevel="1" x14ac:dyDescent="0.25">
      <c r="A44" s="150" t="s">
        <v>411</v>
      </c>
      <c r="B44" s="150" t="s">
        <v>405</v>
      </c>
      <c r="C44" s="150"/>
      <c r="D44" s="150"/>
      <c r="E44" s="151" t="s">
        <v>406</v>
      </c>
      <c r="F44" s="152">
        <f t="shared" ref="F44:F46" si="26">F45</f>
        <v>1053</v>
      </c>
      <c r="G44" s="152">
        <f t="shared" ref="G44:H46" si="27">G45</f>
        <v>1053</v>
      </c>
      <c r="H44" s="152">
        <f t="shared" si="27"/>
        <v>1053</v>
      </c>
    </row>
    <row r="45" spans="1:8" ht="15.75" outlineLevel="2" x14ac:dyDescent="0.25">
      <c r="A45" s="150" t="s">
        <v>411</v>
      </c>
      <c r="B45" s="150" t="s">
        <v>405</v>
      </c>
      <c r="C45" s="150" t="s">
        <v>11</v>
      </c>
      <c r="D45" s="150"/>
      <c r="E45" s="151" t="s">
        <v>12</v>
      </c>
      <c r="F45" s="152">
        <f t="shared" si="26"/>
        <v>1053</v>
      </c>
      <c r="G45" s="152">
        <f t="shared" si="27"/>
        <v>1053</v>
      </c>
      <c r="H45" s="152">
        <f t="shared" si="27"/>
        <v>1053</v>
      </c>
    </row>
    <row r="46" spans="1:8" ht="15.75" outlineLevel="3" x14ac:dyDescent="0.25">
      <c r="A46" s="150" t="s">
        <v>411</v>
      </c>
      <c r="B46" s="150" t="s">
        <v>405</v>
      </c>
      <c r="C46" s="150" t="s">
        <v>13</v>
      </c>
      <c r="D46" s="150"/>
      <c r="E46" s="151" t="s">
        <v>14</v>
      </c>
      <c r="F46" s="152">
        <f t="shared" si="26"/>
        <v>1053</v>
      </c>
      <c r="G46" s="152">
        <f t="shared" si="27"/>
        <v>1053</v>
      </c>
      <c r="H46" s="152">
        <f t="shared" si="27"/>
        <v>1053</v>
      </c>
    </row>
    <row r="47" spans="1:8" ht="15.75" outlineLevel="7" x14ac:dyDescent="0.25">
      <c r="A47" s="155" t="s">
        <v>411</v>
      </c>
      <c r="B47" s="155" t="s">
        <v>405</v>
      </c>
      <c r="C47" s="155" t="s">
        <v>13</v>
      </c>
      <c r="D47" s="155" t="s">
        <v>7</v>
      </c>
      <c r="E47" s="103" t="s">
        <v>8</v>
      </c>
      <c r="F47" s="109">
        <v>1053</v>
      </c>
      <c r="G47" s="156">
        <v>1053</v>
      </c>
      <c r="H47" s="156">
        <v>1053</v>
      </c>
    </row>
    <row r="48" spans="1:8" ht="15.75" outlineLevel="7" x14ac:dyDescent="0.25">
      <c r="A48" s="150" t="s">
        <v>411</v>
      </c>
      <c r="B48" s="150" t="s">
        <v>407</v>
      </c>
      <c r="C48" s="155"/>
      <c r="D48" s="155"/>
      <c r="E48" s="154" t="s">
        <v>408</v>
      </c>
      <c r="F48" s="152">
        <f t="shared" ref="F48:F51" si="28">F49</f>
        <v>32</v>
      </c>
      <c r="G48" s="152">
        <f t="shared" ref="G48:H51" si="29">G49</f>
        <v>32</v>
      </c>
      <c r="H48" s="152">
        <f t="shared" si="29"/>
        <v>32</v>
      </c>
    </row>
    <row r="49" spans="1:8" ht="15.75" outlineLevel="1" x14ac:dyDescent="0.25">
      <c r="A49" s="150" t="s">
        <v>411</v>
      </c>
      <c r="B49" s="150" t="s">
        <v>409</v>
      </c>
      <c r="C49" s="150"/>
      <c r="D49" s="150"/>
      <c r="E49" s="151" t="s">
        <v>410</v>
      </c>
      <c r="F49" s="152">
        <f t="shared" si="28"/>
        <v>32</v>
      </c>
      <c r="G49" s="152">
        <f t="shared" si="29"/>
        <v>32</v>
      </c>
      <c r="H49" s="152">
        <f t="shared" si="29"/>
        <v>32</v>
      </c>
    </row>
    <row r="50" spans="1:8" ht="15.75" outlineLevel="2" x14ac:dyDescent="0.25">
      <c r="A50" s="150" t="s">
        <v>411</v>
      </c>
      <c r="B50" s="150" t="s">
        <v>409</v>
      </c>
      <c r="C50" s="150" t="s">
        <v>0</v>
      </c>
      <c r="D50" s="150"/>
      <c r="E50" s="151" t="s">
        <v>1</v>
      </c>
      <c r="F50" s="152">
        <f t="shared" ref="F50" si="30">F51+F53</f>
        <v>32</v>
      </c>
      <c r="G50" s="152">
        <f t="shared" ref="G50:H50" si="31">G51+G53</f>
        <v>32</v>
      </c>
      <c r="H50" s="152">
        <f t="shared" si="31"/>
        <v>32</v>
      </c>
    </row>
    <row r="51" spans="1:8" ht="15.75" outlineLevel="3" x14ac:dyDescent="0.25">
      <c r="A51" s="150" t="s">
        <v>411</v>
      </c>
      <c r="B51" s="150" t="s">
        <v>409</v>
      </c>
      <c r="C51" s="150" t="s">
        <v>6</v>
      </c>
      <c r="D51" s="150"/>
      <c r="E51" s="151" t="s">
        <v>33</v>
      </c>
      <c r="F51" s="152">
        <f t="shared" si="28"/>
        <v>20</v>
      </c>
      <c r="G51" s="152">
        <f t="shared" si="29"/>
        <v>20</v>
      </c>
      <c r="H51" s="152">
        <f t="shared" si="29"/>
        <v>20</v>
      </c>
    </row>
    <row r="52" spans="1:8" ht="15.75" outlineLevel="7" x14ac:dyDescent="0.25">
      <c r="A52" s="155" t="s">
        <v>411</v>
      </c>
      <c r="B52" s="155" t="s">
        <v>409</v>
      </c>
      <c r="C52" s="155" t="s">
        <v>6</v>
      </c>
      <c r="D52" s="155" t="s">
        <v>7</v>
      </c>
      <c r="E52" s="103" t="s">
        <v>8</v>
      </c>
      <c r="F52" s="109">
        <v>20</v>
      </c>
      <c r="G52" s="156">
        <v>20</v>
      </c>
      <c r="H52" s="156">
        <v>20</v>
      </c>
    </row>
    <row r="53" spans="1:8" ht="15.75" outlineLevel="7" x14ac:dyDescent="0.25">
      <c r="A53" s="150" t="s">
        <v>411</v>
      </c>
      <c r="B53" s="150" t="s">
        <v>409</v>
      </c>
      <c r="C53" s="150" t="s">
        <v>17</v>
      </c>
      <c r="D53" s="150"/>
      <c r="E53" s="151" t="s">
        <v>18</v>
      </c>
      <c r="F53" s="152">
        <f>F54</f>
        <v>12</v>
      </c>
      <c r="G53" s="152">
        <f>G54</f>
        <v>12</v>
      </c>
      <c r="H53" s="152">
        <f>H54</f>
        <v>12</v>
      </c>
    </row>
    <row r="54" spans="1:8" ht="15.75" outlineLevel="7" x14ac:dyDescent="0.25">
      <c r="A54" s="155" t="s">
        <v>411</v>
      </c>
      <c r="B54" s="155" t="s">
        <v>409</v>
      </c>
      <c r="C54" s="155" t="s">
        <v>17</v>
      </c>
      <c r="D54" s="155" t="s">
        <v>7</v>
      </c>
      <c r="E54" s="103" t="s">
        <v>8</v>
      </c>
      <c r="F54" s="109">
        <v>12</v>
      </c>
      <c r="G54" s="109">
        <v>12</v>
      </c>
      <c r="H54" s="109">
        <v>12</v>
      </c>
    </row>
    <row r="55" spans="1:8" ht="15.75" outlineLevel="7" x14ac:dyDescent="0.25">
      <c r="A55" s="155"/>
      <c r="B55" s="155"/>
      <c r="C55" s="155"/>
      <c r="D55" s="155"/>
      <c r="E55" s="103"/>
      <c r="F55" s="109"/>
      <c r="G55" s="109"/>
      <c r="H55" s="109"/>
    </row>
    <row r="56" spans="1:8" ht="15.75" x14ac:dyDescent="0.25">
      <c r="A56" s="150" t="s">
        <v>415</v>
      </c>
      <c r="B56" s="150"/>
      <c r="C56" s="150"/>
      <c r="D56" s="150"/>
      <c r="E56" s="151" t="s">
        <v>416</v>
      </c>
      <c r="F56" s="152">
        <f>F57+F159+F202+F276+F374+F386+F424+F437</f>
        <v>1554521.7000000002</v>
      </c>
      <c r="G56" s="152">
        <f>G57+G159+G202+G276+G374+G386+G424+G437</f>
        <v>1121392.3</v>
      </c>
      <c r="H56" s="152">
        <f>H57+H159+H202+H276+H374+H386+H424+H437</f>
        <v>1111178.3999999999</v>
      </c>
    </row>
    <row r="57" spans="1:8" ht="15.75" x14ac:dyDescent="0.25">
      <c r="A57" s="150" t="s">
        <v>415</v>
      </c>
      <c r="B57" s="150" t="s">
        <v>401</v>
      </c>
      <c r="C57" s="150"/>
      <c r="D57" s="150"/>
      <c r="E57" s="154" t="s">
        <v>402</v>
      </c>
      <c r="F57" s="152">
        <f>F58+F62+F102+F106+F98+F92</f>
        <v>446847.3</v>
      </c>
      <c r="G57" s="152">
        <f t="shared" ref="G57:H57" si="32">G58+G62+G102+G106+G98+G92</f>
        <v>259744.29999999996</v>
      </c>
      <c r="H57" s="152">
        <f t="shared" si="32"/>
        <v>247866.09999999998</v>
      </c>
    </row>
    <row r="58" spans="1:8" ht="15.75" outlineLevel="1" x14ac:dyDescent="0.25">
      <c r="A58" s="150" t="s">
        <v>415</v>
      </c>
      <c r="B58" s="150" t="s">
        <v>417</v>
      </c>
      <c r="C58" s="150"/>
      <c r="D58" s="150"/>
      <c r="E58" s="151" t="s">
        <v>418</v>
      </c>
      <c r="F58" s="152">
        <f t="shared" ref="F58:F60" si="33">F59</f>
        <v>4393.2</v>
      </c>
      <c r="G58" s="152">
        <f t="shared" ref="G58:H60" si="34">G59</f>
        <v>4393.2</v>
      </c>
      <c r="H58" s="152">
        <f t="shared" si="34"/>
        <v>4393.2</v>
      </c>
    </row>
    <row r="59" spans="1:8" ht="15.75" outlineLevel="2" x14ac:dyDescent="0.25">
      <c r="A59" s="150" t="s">
        <v>415</v>
      </c>
      <c r="B59" s="150" t="s">
        <v>417</v>
      </c>
      <c r="C59" s="150" t="s">
        <v>0</v>
      </c>
      <c r="D59" s="150"/>
      <c r="E59" s="151" t="s">
        <v>1</v>
      </c>
      <c r="F59" s="152">
        <f t="shared" si="33"/>
        <v>4393.2</v>
      </c>
      <c r="G59" s="152">
        <f t="shared" si="34"/>
        <v>4393.2</v>
      </c>
      <c r="H59" s="152">
        <f t="shared" si="34"/>
        <v>4393.2</v>
      </c>
    </row>
    <row r="60" spans="1:8" ht="15.75" outlineLevel="3" x14ac:dyDescent="0.25">
      <c r="A60" s="150" t="s">
        <v>415</v>
      </c>
      <c r="B60" s="150" t="s">
        <v>417</v>
      </c>
      <c r="C60" s="150" t="s">
        <v>21</v>
      </c>
      <c r="D60" s="150"/>
      <c r="E60" s="151" t="s">
        <v>361</v>
      </c>
      <c r="F60" s="152">
        <f t="shared" si="33"/>
        <v>4393.2</v>
      </c>
      <c r="G60" s="152">
        <f t="shared" si="34"/>
        <v>4393.2</v>
      </c>
      <c r="H60" s="152">
        <f t="shared" si="34"/>
        <v>4393.2</v>
      </c>
    </row>
    <row r="61" spans="1:8" ht="31.5" outlineLevel="7" x14ac:dyDescent="0.25">
      <c r="A61" s="155" t="s">
        <v>415</v>
      </c>
      <c r="B61" s="155" t="s">
        <v>417</v>
      </c>
      <c r="C61" s="155" t="s">
        <v>21</v>
      </c>
      <c r="D61" s="155" t="s">
        <v>4</v>
      </c>
      <c r="E61" s="103" t="s">
        <v>5</v>
      </c>
      <c r="F61" s="109">
        <v>4393.2</v>
      </c>
      <c r="G61" s="156">
        <v>4393.2</v>
      </c>
      <c r="H61" s="156">
        <v>4393.2</v>
      </c>
    </row>
    <row r="62" spans="1:8" ht="31.5" outlineLevel="1" x14ac:dyDescent="0.25">
      <c r="A62" s="150" t="s">
        <v>415</v>
      </c>
      <c r="B62" s="150" t="s">
        <v>419</v>
      </c>
      <c r="C62" s="150"/>
      <c r="D62" s="150"/>
      <c r="E62" s="151" t="s">
        <v>420</v>
      </c>
      <c r="F62" s="152">
        <f>F68+F63</f>
        <v>146108.79999999999</v>
      </c>
      <c r="G62" s="152">
        <f t="shared" ref="G62:H62" si="35">G68+G63</f>
        <v>145436.59999999995</v>
      </c>
      <c r="H62" s="152">
        <f t="shared" si="35"/>
        <v>145576.99999999997</v>
      </c>
    </row>
    <row r="63" spans="1:8" ht="15.75" outlineLevel="1" x14ac:dyDescent="0.25">
      <c r="A63" s="150" t="s">
        <v>415</v>
      </c>
      <c r="B63" s="150" t="s">
        <v>419</v>
      </c>
      <c r="C63" s="150" t="s">
        <v>22</v>
      </c>
      <c r="D63" s="150"/>
      <c r="E63" s="151" t="s">
        <v>23</v>
      </c>
      <c r="F63" s="152">
        <f>F64</f>
        <v>272.7</v>
      </c>
      <c r="G63" s="152">
        <f t="shared" ref="G63:H66" si="36">G64</f>
        <v>280.8</v>
      </c>
      <c r="H63" s="152">
        <f t="shared" si="36"/>
        <v>421.2</v>
      </c>
    </row>
    <row r="64" spans="1:8" ht="15.75" outlineLevel="1" x14ac:dyDescent="0.25">
      <c r="A64" s="150" t="s">
        <v>415</v>
      </c>
      <c r="B64" s="150" t="s">
        <v>419</v>
      </c>
      <c r="C64" s="150" t="s">
        <v>24</v>
      </c>
      <c r="D64" s="150"/>
      <c r="E64" s="151" t="s">
        <v>25</v>
      </c>
      <c r="F64" s="152">
        <f>F65</f>
        <v>272.7</v>
      </c>
      <c r="G64" s="152">
        <f t="shared" si="36"/>
        <v>280.8</v>
      </c>
      <c r="H64" s="152">
        <f t="shared" si="36"/>
        <v>421.2</v>
      </c>
    </row>
    <row r="65" spans="1:8" ht="15.75" outlineLevel="1" x14ac:dyDescent="0.25">
      <c r="A65" s="150" t="s">
        <v>415</v>
      </c>
      <c r="B65" s="150" t="s">
        <v>419</v>
      </c>
      <c r="C65" s="150" t="s">
        <v>565</v>
      </c>
      <c r="D65" s="150"/>
      <c r="E65" s="151" t="s">
        <v>566</v>
      </c>
      <c r="F65" s="152">
        <f>F66</f>
        <v>272.7</v>
      </c>
      <c r="G65" s="152">
        <f t="shared" si="36"/>
        <v>280.8</v>
      </c>
      <c r="H65" s="152">
        <f t="shared" si="36"/>
        <v>421.2</v>
      </c>
    </row>
    <row r="66" spans="1:8" ht="31.5" outlineLevel="1" x14ac:dyDescent="0.25">
      <c r="A66" s="150" t="s">
        <v>415</v>
      </c>
      <c r="B66" s="150" t="s">
        <v>419</v>
      </c>
      <c r="C66" s="150" t="s">
        <v>567</v>
      </c>
      <c r="D66" s="150"/>
      <c r="E66" s="151" t="s">
        <v>568</v>
      </c>
      <c r="F66" s="152">
        <f>F67</f>
        <v>272.7</v>
      </c>
      <c r="G66" s="152">
        <f t="shared" si="36"/>
        <v>280.8</v>
      </c>
      <c r="H66" s="152">
        <f t="shared" si="36"/>
        <v>421.2</v>
      </c>
    </row>
    <row r="67" spans="1:8" ht="31.5" outlineLevel="1" x14ac:dyDescent="0.25">
      <c r="A67" s="155" t="s">
        <v>415</v>
      </c>
      <c r="B67" s="155" t="s">
        <v>419</v>
      </c>
      <c r="C67" s="155" t="s">
        <v>567</v>
      </c>
      <c r="D67" s="155" t="s">
        <v>4</v>
      </c>
      <c r="E67" s="103" t="s">
        <v>5</v>
      </c>
      <c r="F67" s="109">
        <v>272.7</v>
      </c>
      <c r="G67" s="109">
        <v>280.8</v>
      </c>
      <c r="H67" s="109">
        <v>421.2</v>
      </c>
    </row>
    <row r="68" spans="1:8" ht="15.75" outlineLevel="2" x14ac:dyDescent="0.25">
      <c r="A68" s="150" t="s">
        <v>415</v>
      </c>
      <c r="B68" s="150" t="s">
        <v>419</v>
      </c>
      <c r="C68" s="150" t="s">
        <v>26</v>
      </c>
      <c r="D68" s="150"/>
      <c r="E68" s="151" t="s">
        <v>27</v>
      </c>
      <c r="F68" s="152">
        <f t="shared" ref="F68:F69" si="37">F69</f>
        <v>145836.09999999998</v>
      </c>
      <c r="G68" s="152">
        <f t="shared" ref="G68:H69" si="38">G69</f>
        <v>145155.79999999996</v>
      </c>
      <c r="H68" s="152">
        <f t="shared" si="38"/>
        <v>145155.79999999996</v>
      </c>
    </row>
    <row r="69" spans="1:8" ht="31.5" outlineLevel="3" x14ac:dyDescent="0.25">
      <c r="A69" s="150" t="s">
        <v>415</v>
      </c>
      <c r="B69" s="150" t="s">
        <v>419</v>
      </c>
      <c r="C69" s="150" t="s">
        <v>28</v>
      </c>
      <c r="D69" s="150"/>
      <c r="E69" s="151" t="s">
        <v>29</v>
      </c>
      <c r="F69" s="152">
        <f t="shared" si="37"/>
        <v>145836.09999999998</v>
      </c>
      <c r="G69" s="152">
        <f t="shared" si="38"/>
        <v>145155.79999999996</v>
      </c>
      <c r="H69" s="152">
        <f t="shared" si="38"/>
        <v>145155.79999999996</v>
      </c>
    </row>
    <row r="70" spans="1:8" ht="15.75" outlineLevel="4" x14ac:dyDescent="0.25">
      <c r="A70" s="150" t="s">
        <v>415</v>
      </c>
      <c r="B70" s="150" t="s">
        <v>419</v>
      </c>
      <c r="C70" s="150" t="s">
        <v>30</v>
      </c>
      <c r="D70" s="150"/>
      <c r="E70" s="151" t="s">
        <v>31</v>
      </c>
      <c r="F70" s="152">
        <f>F71+F76+F78+F80+F82+F85+F88+F90</f>
        <v>145836.09999999998</v>
      </c>
      <c r="G70" s="152">
        <f t="shared" ref="G70:H70" si="39">G71+G76+G78+G80+G82+G85+G88+G90</f>
        <v>145155.79999999996</v>
      </c>
      <c r="H70" s="152">
        <f t="shared" si="39"/>
        <v>145155.79999999996</v>
      </c>
    </row>
    <row r="71" spans="1:8" ht="15.75" outlineLevel="5" x14ac:dyDescent="0.25">
      <c r="A71" s="150" t="s">
        <v>415</v>
      </c>
      <c r="B71" s="150" t="s">
        <v>419</v>
      </c>
      <c r="C71" s="150" t="s">
        <v>32</v>
      </c>
      <c r="D71" s="150"/>
      <c r="E71" s="151" t="s">
        <v>33</v>
      </c>
      <c r="F71" s="152">
        <f t="shared" ref="F71" si="40">F72+F73+F75+F74</f>
        <v>134950.79999999999</v>
      </c>
      <c r="G71" s="152">
        <f t="shared" ref="G71:H71" si="41">G72+G73+G75+G74</f>
        <v>134190.79999999999</v>
      </c>
      <c r="H71" s="152">
        <f t="shared" si="41"/>
        <v>134190.79999999999</v>
      </c>
    </row>
    <row r="72" spans="1:8" ht="31.5" outlineLevel="7" x14ac:dyDescent="0.25">
      <c r="A72" s="155" t="s">
        <v>415</v>
      </c>
      <c r="B72" s="155" t="s">
        <v>419</v>
      </c>
      <c r="C72" s="155" t="s">
        <v>32</v>
      </c>
      <c r="D72" s="155" t="s">
        <v>4</v>
      </c>
      <c r="E72" s="103" t="s">
        <v>5</v>
      </c>
      <c r="F72" s="109">
        <v>123393.3</v>
      </c>
      <c r="G72" s="156">
        <v>123393.3</v>
      </c>
      <c r="H72" s="156">
        <v>123393.3</v>
      </c>
    </row>
    <row r="73" spans="1:8" ht="15.75" outlineLevel="7" x14ac:dyDescent="0.25">
      <c r="A73" s="155" t="s">
        <v>415</v>
      </c>
      <c r="B73" s="155" t="s">
        <v>419</v>
      </c>
      <c r="C73" s="155" t="s">
        <v>32</v>
      </c>
      <c r="D73" s="155" t="s">
        <v>7</v>
      </c>
      <c r="E73" s="103" t="s">
        <v>8</v>
      </c>
      <c r="F73" s="109">
        <v>10190.200000000001</v>
      </c>
      <c r="G73" s="156">
        <v>10190.200000000001</v>
      </c>
      <c r="H73" s="156">
        <v>10190.200000000001</v>
      </c>
    </row>
    <row r="74" spans="1:8" ht="15.75" outlineLevel="7" x14ac:dyDescent="0.25">
      <c r="A74" s="155" t="s">
        <v>415</v>
      </c>
      <c r="B74" s="155" t="s">
        <v>419</v>
      </c>
      <c r="C74" s="155" t="s">
        <v>32</v>
      </c>
      <c r="D74" s="155" t="s">
        <v>52</v>
      </c>
      <c r="E74" s="103" t="s">
        <v>53</v>
      </c>
      <c r="F74" s="109">
        <v>1020</v>
      </c>
      <c r="G74" s="156">
        <v>260</v>
      </c>
      <c r="H74" s="156">
        <v>260</v>
      </c>
    </row>
    <row r="75" spans="1:8" ht="15.75" outlineLevel="7" x14ac:dyDescent="0.25">
      <c r="A75" s="155" t="s">
        <v>415</v>
      </c>
      <c r="B75" s="155" t="s">
        <v>419</v>
      </c>
      <c r="C75" s="155" t="s">
        <v>32</v>
      </c>
      <c r="D75" s="155" t="s">
        <v>15</v>
      </c>
      <c r="E75" s="103" t="s">
        <v>16</v>
      </c>
      <c r="F75" s="109">
        <v>347.3</v>
      </c>
      <c r="G75" s="156">
        <v>347.3</v>
      </c>
      <c r="H75" s="156">
        <v>347.3</v>
      </c>
    </row>
    <row r="76" spans="1:8" ht="15.75" outlineLevel="5" x14ac:dyDescent="0.25">
      <c r="A76" s="150" t="s">
        <v>415</v>
      </c>
      <c r="B76" s="150" t="s">
        <v>419</v>
      </c>
      <c r="C76" s="150" t="s">
        <v>34</v>
      </c>
      <c r="D76" s="150"/>
      <c r="E76" s="151" t="s">
        <v>10</v>
      </c>
      <c r="F76" s="152">
        <f t="shared" ref="F76" si="42">F77</f>
        <v>1200</v>
      </c>
      <c r="G76" s="152">
        <f t="shared" ref="G76:H76" si="43">G77</f>
        <v>1000</v>
      </c>
      <c r="H76" s="152">
        <f t="shared" si="43"/>
        <v>1000</v>
      </c>
    </row>
    <row r="77" spans="1:8" ht="15.75" outlineLevel="7" x14ac:dyDescent="0.25">
      <c r="A77" s="155" t="s">
        <v>415</v>
      </c>
      <c r="B77" s="155" t="s">
        <v>419</v>
      </c>
      <c r="C77" s="155" t="s">
        <v>34</v>
      </c>
      <c r="D77" s="155" t="s">
        <v>7</v>
      </c>
      <c r="E77" s="103" t="s">
        <v>8</v>
      </c>
      <c r="F77" s="109">
        <v>1200</v>
      </c>
      <c r="G77" s="156">
        <v>1000</v>
      </c>
      <c r="H77" s="156">
        <v>1000</v>
      </c>
    </row>
    <row r="78" spans="1:8" ht="31.5" outlineLevel="7" x14ac:dyDescent="0.25">
      <c r="A78" s="150" t="s">
        <v>415</v>
      </c>
      <c r="B78" s="150" t="s">
        <v>419</v>
      </c>
      <c r="C78" s="150" t="s">
        <v>569</v>
      </c>
      <c r="D78" s="150"/>
      <c r="E78" s="151" t="s">
        <v>570</v>
      </c>
      <c r="F78" s="152">
        <f t="shared" ref="F78:H78" si="44">F79</f>
        <v>25.8</v>
      </c>
      <c r="G78" s="152">
        <f t="shared" si="44"/>
        <v>26.6</v>
      </c>
      <c r="H78" s="152">
        <f t="shared" si="44"/>
        <v>26.6</v>
      </c>
    </row>
    <row r="79" spans="1:8" ht="31.5" outlineLevel="7" x14ac:dyDescent="0.25">
      <c r="A79" s="155" t="s">
        <v>415</v>
      </c>
      <c r="B79" s="155" t="s">
        <v>419</v>
      </c>
      <c r="C79" s="155" t="s">
        <v>569</v>
      </c>
      <c r="D79" s="155" t="s">
        <v>4</v>
      </c>
      <c r="E79" s="103" t="s">
        <v>5</v>
      </c>
      <c r="F79" s="135">
        <v>25.8</v>
      </c>
      <c r="G79" s="135">
        <v>26.6</v>
      </c>
      <c r="H79" s="135">
        <v>26.6</v>
      </c>
    </row>
    <row r="80" spans="1:8" ht="15.75" outlineLevel="7" x14ac:dyDescent="0.25">
      <c r="A80" s="150" t="s">
        <v>415</v>
      </c>
      <c r="B80" s="150" t="s">
        <v>419</v>
      </c>
      <c r="C80" s="150" t="s">
        <v>571</v>
      </c>
      <c r="D80" s="150"/>
      <c r="E80" s="151" t="s">
        <v>572</v>
      </c>
      <c r="F80" s="152">
        <f t="shared" ref="F80:H80" si="45">F81</f>
        <v>176.6</v>
      </c>
      <c r="G80" s="152">
        <f t="shared" si="45"/>
        <v>176.6</v>
      </c>
      <c r="H80" s="152">
        <f t="shared" si="45"/>
        <v>176.6</v>
      </c>
    </row>
    <row r="81" spans="1:8" ht="15.75" outlineLevel="7" x14ac:dyDescent="0.25">
      <c r="A81" s="155" t="s">
        <v>415</v>
      </c>
      <c r="B81" s="155" t="s">
        <v>419</v>
      </c>
      <c r="C81" s="155" t="s">
        <v>571</v>
      </c>
      <c r="D81" s="155" t="s">
        <v>7</v>
      </c>
      <c r="E81" s="103" t="s">
        <v>8</v>
      </c>
      <c r="F81" s="135">
        <v>176.6</v>
      </c>
      <c r="G81" s="135">
        <v>176.6</v>
      </c>
      <c r="H81" s="135">
        <v>176.6</v>
      </c>
    </row>
    <row r="82" spans="1:8" ht="15.75" outlineLevel="7" x14ac:dyDescent="0.25">
      <c r="A82" s="150" t="s">
        <v>415</v>
      </c>
      <c r="B82" s="150" t="s">
        <v>419</v>
      </c>
      <c r="C82" s="150" t="s">
        <v>573</v>
      </c>
      <c r="D82" s="150"/>
      <c r="E82" s="151" t="s">
        <v>574</v>
      </c>
      <c r="F82" s="152">
        <f t="shared" ref="F82:H82" si="46">F83+F84</f>
        <v>544.70000000000005</v>
      </c>
      <c r="G82" s="152">
        <f t="shared" si="46"/>
        <v>560.9</v>
      </c>
      <c r="H82" s="152">
        <f t="shared" si="46"/>
        <v>560.9</v>
      </c>
    </row>
    <row r="83" spans="1:8" ht="31.5" outlineLevel="7" x14ac:dyDescent="0.25">
      <c r="A83" s="155" t="s">
        <v>415</v>
      </c>
      <c r="B83" s="155" t="s">
        <v>419</v>
      </c>
      <c r="C83" s="155" t="s">
        <v>573</v>
      </c>
      <c r="D83" s="155" t="s">
        <v>4</v>
      </c>
      <c r="E83" s="103" t="s">
        <v>5</v>
      </c>
      <c r="F83" s="109">
        <v>444.70000000000005</v>
      </c>
      <c r="G83" s="109">
        <v>460.9</v>
      </c>
      <c r="H83" s="109">
        <v>460.9</v>
      </c>
    </row>
    <row r="84" spans="1:8" ht="15.75" outlineLevel="7" x14ac:dyDescent="0.25">
      <c r="A84" s="155" t="s">
        <v>415</v>
      </c>
      <c r="B84" s="155" t="s">
        <v>419</v>
      </c>
      <c r="C84" s="155" t="s">
        <v>573</v>
      </c>
      <c r="D84" s="155" t="s">
        <v>7</v>
      </c>
      <c r="E84" s="103" t="s">
        <v>8</v>
      </c>
      <c r="F84" s="109">
        <v>100</v>
      </c>
      <c r="G84" s="109">
        <v>100</v>
      </c>
      <c r="H84" s="109">
        <v>100</v>
      </c>
    </row>
    <row r="85" spans="1:8" ht="15.75" outlineLevel="7" x14ac:dyDescent="0.25">
      <c r="A85" s="150" t="s">
        <v>415</v>
      </c>
      <c r="B85" s="150" t="s">
        <v>419</v>
      </c>
      <c r="C85" s="150" t="s">
        <v>575</v>
      </c>
      <c r="D85" s="150"/>
      <c r="E85" s="151" t="s">
        <v>576</v>
      </c>
      <c r="F85" s="152">
        <f t="shared" ref="F85:H85" si="47">F86+F87</f>
        <v>8263.2999999999993</v>
      </c>
      <c r="G85" s="152">
        <f t="shared" si="47"/>
        <v>8505.7999999999993</v>
      </c>
      <c r="H85" s="152">
        <f t="shared" si="47"/>
        <v>8505.7999999999993</v>
      </c>
    </row>
    <row r="86" spans="1:8" ht="31.5" outlineLevel="7" x14ac:dyDescent="0.25">
      <c r="A86" s="155" t="s">
        <v>415</v>
      </c>
      <c r="B86" s="155" t="s">
        <v>419</v>
      </c>
      <c r="C86" s="155" t="s">
        <v>575</v>
      </c>
      <c r="D86" s="155" t="s">
        <v>4</v>
      </c>
      <c r="E86" s="103" t="s">
        <v>5</v>
      </c>
      <c r="F86" s="109">
        <v>8168.2999999999993</v>
      </c>
      <c r="G86" s="109">
        <v>8410.7999999999993</v>
      </c>
      <c r="H86" s="109">
        <v>8410.7999999999993</v>
      </c>
    </row>
    <row r="87" spans="1:8" ht="15.75" outlineLevel="7" x14ac:dyDescent="0.25">
      <c r="A87" s="155" t="s">
        <v>415</v>
      </c>
      <c r="B87" s="155" t="s">
        <v>419</v>
      </c>
      <c r="C87" s="155" t="s">
        <v>575</v>
      </c>
      <c r="D87" s="155" t="s">
        <v>7</v>
      </c>
      <c r="E87" s="103" t="s">
        <v>8</v>
      </c>
      <c r="F87" s="109">
        <v>95</v>
      </c>
      <c r="G87" s="109">
        <v>95</v>
      </c>
      <c r="H87" s="109">
        <v>95</v>
      </c>
    </row>
    <row r="88" spans="1:8" ht="31.5" outlineLevel="7" x14ac:dyDescent="0.25">
      <c r="A88" s="150" t="s">
        <v>415</v>
      </c>
      <c r="B88" s="150" t="s">
        <v>419</v>
      </c>
      <c r="C88" s="150" t="s">
        <v>577</v>
      </c>
      <c r="D88" s="150"/>
      <c r="E88" s="151" t="s">
        <v>578</v>
      </c>
      <c r="F88" s="152">
        <f t="shared" ref="F88:H88" si="48">F89</f>
        <v>0.8</v>
      </c>
      <c r="G88" s="152">
        <f t="shared" si="48"/>
        <v>0.8</v>
      </c>
      <c r="H88" s="152">
        <f t="shared" si="48"/>
        <v>0.8</v>
      </c>
    </row>
    <row r="89" spans="1:8" ht="31.5" outlineLevel="7" x14ac:dyDescent="0.25">
      <c r="A89" s="155" t="s">
        <v>415</v>
      </c>
      <c r="B89" s="155" t="s">
        <v>419</v>
      </c>
      <c r="C89" s="155" t="s">
        <v>577</v>
      </c>
      <c r="D89" s="155" t="s">
        <v>4</v>
      </c>
      <c r="E89" s="103" t="s">
        <v>5</v>
      </c>
      <c r="F89" s="109">
        <v>0.8</v>
      </c>
      <c r="G89" s="109">
        <v>0.8</v>
      </c>
      <c r="H89" s="109">
        <v>0.8</v>
      </c>
    </row>
    <row r="90" spans="1:8" ht="15.75" outlineLevel="7" x14ac:dyDescent="0.25">
      <c r="A90" s="150" t="s">
        <v>415</v>
      </c>
      <c r="B90" s="150" t="s">
        <v>419</v>
      </c>
      <c r="C90" s="150" t="s">
        <v>579</v>
      </c>
      <c r="D90" s="150"/>
      <c r="E90" s="151" t="s">
        <v>580</v>
      </c>
      <c r="F90" s="152">
        <f t="shared" ref="F90:H90" si="49">F91</f>
        <v>674.1</v>
      </c>
      <c r="G90" s="152">
        <f t="shared" si="49"/>
        <v>694.3</v>
      </c>
      <c r="H90" s="152">
        <f t="shared" si="49"/>
        <v>694.3</v>
      </c>
    </row>
    <row r="91" spans="1:8" ht="31.5" outlineLevel="7" x14ac:dyDescent="0.25">
      <c r="A91" s="155" t="s">
        <v>415</v>
      </c>
      <c r="B91" s="155" t="s">
        <v>419</v>
      </c>
      <c r="C91" s="155" t="s">
        <v>579</v>
      </c>
      <c r="D91" s="155" t="s">
        <v>4</v>
      </c>
      <c r="E91" s="103" t="s">
        <v>5</v>
      </c>
      <c r="F91" s="109">
        <v>674.1</v>
      </c>
      <c r="G91" s="109">
        <v>694.3</v>
      </c>
      <c r="H91" s="109">
        <v>694.3</v>
      </c>
    </row>
    <row r="92" spans="1:8" ht="15.75" outlineLevel="7" x14ac:dyDescent="0.25">
      <c r="A92" s="150" t="s">
        <v>415</v>
      </c>
      <c r="B92" s="150" t="s">
        <v>581</v>
      </c>
      <c r="C92" s="150"/>
      <c r="D92" s="150"/>
      <c r="E92" s="151" t="s">
        <v>582</v>
      </c>
      <c r="F92" s="152">
        <f t="shared" ref="F92:H96" si="50">F93</f>
        <v>16.5</v>
      </c>
      <c r="G92" s="152">
        <f t="shared" si="50"/>
        <v>320.5</v>
      </c>
      <c r="H92" s="152">
        <f t="shared" si="50"/>
        <v>301.89999999999998</v>
      </c>
    </row>
    <row r="93" spans="1:8" ht="15.75" outlineLevel="7" x14ac:dyDescent="0.25">
      <c r="A93" s="150" t="s">
        <v>415</v>
      </c>
      <c r="B93" s="150" t="s">
        <v>581</v>
      </c>
      <c r="C93" s="150" t="s">
        <v>26</v>
      </c>
      <c r="D93" s="150"/>
      <c r="E93" s="151" t="s">
        <v>27</v>
      </c>
      <c r="F93" s="152">
        <f t="shared" si="50"/>
        <v>16.5</v>
      </c>
      <c r="G93" s="152">
        <f t="shared" si="50"/>
        <v>320.5</v>
      </c>
      <c r="H93" s="152">
        <f t="shared" si="50"/>
        <v>301.89999999999998</v>
      </c>
    </row>
    <row r="94" spans="1:8" ht="31.5" outlineLevel="7" x14ac:dyDescent="0.25">
      <c r="A94" s="150" t="s">
        <v>415</v>
      </c>
      <c r="B94" s="150" t="s">
        <v>581</v>
      </c>
      <c r="C94" s="150" t="s">
        <v>28</v>
      </c>
      <c r="D94" s="150"/>
      <c r="E94" s="151" t="s">
        <v>29</v>
      </c>
      <c r="F94" s="152">
        <f t="shared" si="50"/>
        <v>16.5</v>
      </c>
      <c r="G94" s="152">
        <f t="shared" si="50"/>
        <v>320.5</v>
      </c>
      <c r="H94" s="152">
        <f t="shared" si="50"/>
        <v>301.89999999999998</v>
      </c>
    </row>
    <row r="95" spans="1:8" ht="15.75" outlineLevel="7" x14ac:dyDescent="0.25">
      <c r="A95" s="150" t="s">
        <v>415</v>
      </c>
      <c r="B95" s="150" t="s">
        <v>581</v>
      </c>
      <c r="C95" s="150" t="s">
        <v>30</v>
      </c>
      <c r="D95" s="150"/>
      <c r="E95" s="151" t="s">
        <v>31</v>
      </c>
      <c r="F95" s="152">
        <f t="shared" si="50"/>
        <v>16.5</v>
      </c>
      <c r="G95" s="152">
        <f t="shared" si="50"/>
        <v>320.5</v>
      </c>
      <c r="H95" s="152">
        <f t="shared" si="50"/>
        <v>301.89999999999998</v>
      </c>
    </row>
    <row r="96" spans="1:8" ht="31.5" outlineLevel="7" x14ac:dyDescent="0.25">
      <c r="A96" s="150" t="s">
        <v>415</v>
      </c>
      <c r="B96" s="150" t="s">
        <v>581</v>
      </c>
      <c r="C96" s="150" t="s">
        <v>583</v>
      </c>
      <c r="D96" s="150"/>
      <c r="E96" s="151" t="s">
        <v>584</v>
      </c>
      <c r="F96" s="152">
        <f t="shared" si="50"/>
        <v>16.5</v>
      </c>
      <c r="G96" s="152">
        <f t="shared" si="50"/>
        <v>320.5</v>
      </c>
      <c r="H96" s="152">
        <f t="shared" si="50"/>
        <v>301.89999999999998</v>
      </c>
    </row>
    <row r="97" spans="1:8" ht="15.75" outlineLevel="7" x14ac:dyDescent="0.25">
      <c r="A97" s="155" t="s">
        <v>415</v>
      </c>
      <c r="B97" s="155" t="s">
        <v>581</v>
      </c>
      <c r="C97" s="155" t="s">
        <v>583</v>
      </c>
      <c r="D97" s="155" t="s">
        <v>7</v>
      </c>
      <c r="E97" s="103" t="s">
        <v>8</v>
      </c>
      <c r="F97" s="109">
        <v>16.5</v>
      </c>
      <c r="G97" s="109">
        <v>320.5</v>
      </c>
      <c r="H97" s="109">
        <v>301.89999999999998</v>
      </c>
    </row>
    <row r="98" spans="1:8" ht="31.5" outlineLevel="7" x14ac:dyDescent="0.25">
      <c r="A98" s="150" t="s">
        <v>415</v>
      </c>
      <c r="B98" s="150" t="s">
        <v>521</v>
      </c>
      <c r="C98" s="150"/>
      <c r="D98" s="150"/>
      <c r="E98" s="151" t="s">
        <v>522</v>
      </c>
      <c r="F98" s="152">
        <f t="shared" ref="F98:F100" si="51">F99</f>
        <v>0</v>
      </c>
      <c r="G98" s="152">
        <f t="shared" ref="G98:H100" si="52">G99</f>
        <v>12000</v>
      </c>
      <c r="H98" s="152">
        <f t="shared" si="52"/>
        <v>0</v>
      </c>
    </row>
    <row r="99" spans="1:8" ht="15.75" outlineLevel="7" x14ac:dyDescent="0.25">
      <c r="A99" s="150" t="s">
        <v>415</v>
      </c>
      <c r="B99" s="150" t="s">
        <v>521</v>
      </c>
      <c r="C99" s="150" t="s">
        <v>11</v>
      </c>
      <c r="D99" s="150"/>
      <c r="E99" s="151" t="s">
        <v>12</v>
      </c>
      <c r="F99" s="152">
        <f t="shared" si="51"/>
        <v>0</v>
      </c>
      <c r="G99" s="152">
        <f t="shared" si="52"/>
        <v>12000</v>
      </c>
      <c r="H99" s="152">
        <f t="shared" si="52"/>
        <v>0</v>
      </c>
    </row>
    <row r="100" spans="1:8" ht="15.75" outlineLevel="7" x14ac:dyDescent="0.25">
      <c r="A100" s="150" t="s">
        <v>415</v>
      </c>
      <c r="B100" s="150" t="s">
        <v>521</v>
      </c>
      <c r="C100" s="150" t="s">
        <v>629</v>
      </c>
      <c r="D100" s="150"/>
      <c r="E100" s="151" t="s">
        <v>528</v>
      </c>
      <c r="F100" s="152">
        <f t="shared" si="51"/>
        <v>0</v>
      </c>
      <c r="G100" s="152">
        <f t="shared" si="52"/>
        <v>12000</v>
      </c>
      <c r="H100" s="152">
        <f t="shared" si="52"/>
        <v>0</v>
      </c>
    </row>
    <row r="101" spans="1:8" ht="15.75" outlineLevel="7" x14ac:dyDescent="0.25">
      <c r="A101" s="155" t="s">
        <v>415</v>
      </c>
      <c r="B101" s="155" t="s">
        <v>521</v>
      </c>
      <c r="C101" s="155" t="s">
        <v>629</v>
      </c>
      <c r="D101" s="155" t="s">
        <v>15</v>
      </c>
      <c r="E101" s="103" t="s">
        <v>16</v>
      </c>
      <c r="F101" s="109">
        <v>0</v>
      </c>
      <c r="G101" s="109">
        <v>12000</v>
      </c>
      <c r="H101" s="109">
        <v>0</v>
      </c>
    </row>
    <row r="102" spans="1:8" ht="15.75" outlineLevel="1" x14ac:dyDescent="0.25">
      <c r="A102" s="150" t="s">
        <v>415</v>
      </c>
      <c r="B102" s="150" t="s">
        <v>421</v>
      </c>
      <c r="C102" s="150"/>
      <c r="D102" s="150"/>
      <c r="E102" s="151" t="s">
        <v>422</v>
      </c>
      <c r="F102" s="152">
        <f t="shared" ref="F102:F104" si="53">F103</f>
        <v>5000</v>
      </c>
      <c r="G102" s="152">
        <f t="shared" ref="G102:H104" si="54">G103</f>
        <v>1000</v>
      </c>
      <c r="H102" s="152">
        <f t="shared" si="54"/>
        <v>1000</v>
      </c>
    </row>
    <row r="103" spans="1:8" ht="15.75" outlineLevel="2" x14ac:dyDescent="0.25">
      <c r="A103" s="150" t="s">
        <v>415</v>
      </c>
      <c r="B103" s="150" t="s">
        <v>421</v>
      </c>
      <c r="C103" s="150" t="s">
        <v>11</v>
      </c>
      <c r="D103" s="150"/>
      <c r="E103" s="151" t="s">
        <v>12</v>
      </c>
      <c r="F103" s="152">
        <f t="shared" si="53"/>
        <v>5000</v>
      </c>
      <c r="G103" s="152">
        <f t="shared" si="54"/>
        <v>1000</v>
      </c>
      <c r="H103" s="152">
        <f t="shared" si="54"/>
        <v>1000</v>
      </c>
    </row>
    <row r="104" spans="1:8" ht="15.75" outlineLevel="3" x14ac:dyDescent="0.25">
      <c r="A104" s="150" t="s">
        <v>415</v>
      </c>
      <c r="B104" s="150" t="s">
        <v>421</v>
      </c>
      <c r="C104" s="150" t="s">
        <v>35</v>
      </c>
      <c r="D104" s="150"/>
      <c r="E104" s="151" t="s">
        <v>394</v>
      </c>
      <c r="F104" s="152">
        <f t="shared" si="53"/>
        <v>5000</v>
      </c>
      <c r="G104" s="152">
        <f t="shared" si="54"/>
        <v>1000</v>
      </c>
      <c r="H104" s="152">
        <f t="shared" si="54"/>
        <v>1000</v>
      </c>
    </row>
    <row r="105" spans="1:8" ht="15.75" outlineLevel="7" x14ac:dyDescent="0.25">
      <c r="A105" s="155" t="s">
        <v>415</v>
      </c>
      <c r="B105" s="155" t="s">
        <v>421</v>
      </c>
      <c r="C105" s="155" t="s">
        <v>35</v>
      </c>
      <c r="D105" s="155" t="s">
        <v>15</v>
      </c>
      <c r="E105" s="103" t="s">
        <v>16</v>
      </c>
      <c r="F105" s="109">
        <v>5000</v>
      </c>
      <c r="G105" s="156">
        <v>1000</v>
      </c>
      <c r="H105" s="156">
        <v>1000</v>
      </c>
    </row>
    <row r="106" spans="1:8" ht="15.75" outlineLevel="1" x14ac:dyDescent="0.25">
      <c r="A106" s="150" t="s">
        <v>415</v>
      </c>
      <c r="B106" s="150" t="s">
        <v>405</v>
      </c>
      <c r="C106" s="150"/>
      <c r="D106" s="150"/>
      <c r="E106" s="151" t="s">
        <v>406</v>
      </c>
      <c r="F106" s="152">
        <f>F107+F115+F129+F154</f>
        <v>291328.8</v>
      </c>
      <c r="G106" s="152">
        <f t="shared" ref="G106:H106" si="55">G107+G115+G129+G154</f>
        <v>96594</v>
      </c>
      <c r="H106" s="152">
        <f t="shared" si="55"/>
        <v>96594</v>
      </c>
    </row>
    <row r="107" spans="1:8" ht="15.75" outlineLevel="2" x14ac:dyDescent="0.25">
      <c r="A107" s="150" t="s">
        <v>415</v>
      </c>
      <c r="B107" s="150" t="s">
        <v>405</v>
      </c>
      <c r="C107" s="150" t="s">
        <v>36</v>
      </c>
      <c r="D107" s="150"/>
      <c r="E107" s="151" t="s">
        <v>37</v>
      </c>
      <c r="F107" s="152">
        <f t="shared" ref="F107" si="56">F108</f>
        <v>365</v>
      </c>
      <c r="G107" s="152">
        <f t="shared" ref="G107:H107" si="57">G108</f>
        <v>365</v>
      </c>
      <c r="H107" s="152">
        <f t="shared" si="57"/>
        <v>365</v>
      </c>
    </row>
    <row r="108" spans="1:8" ht="15.75" outlineLevel="3" x14ac:dyDescent="0.25">
      <c r="A108" s="150" t="s">
        <v>415</v>
      </c>
      <c r="B108" s="150" t="s">
        <v>405</v>
      </c>
      <c r="C108" s="150" t="s">
        <v>38</v>
      </c>
      <c r="D108" s="150"/>
      <c r="E108" s="151" t="s">
        <v>39</v>
      </c>
      <c r="F108" s="152">
        <f t="shared" ref="F108" si="58">F112+F109</f>
        <v>365</v>
      </c>
      <c r="G108" s="152">
        <f t="shared" ref="G108:H108" si="59">G112+G109</f>
        <v>365</v>
      </c>
      <c r="H108" s="152">
        <f t="shared" si="59"/>
        <v>365</v>
      </c>
    </row>
    <row r="109" spans="1:8" ht="15.75" outlineLevel="3" x14ac:dyDescent="0.25">
      <c r="A109" s="150" t="s">
        <v>415</v>
      </c>
      <c r="B109" s="150" t="s">
        <v>405</v>
      </c>
      <c r="C109" s="150" t="s">
        <v>283</v>
      </c>
      <c r="D109" s="150"/>
      <c r="E109" s="151" t="s">
        <v>284</v>
      </c>
      <c r="F109" s="152">
        <f t="shared" ref="F109:F110" si="60">F110</f>
        <v>22.5</v>
      </c>
      <c r="G109" s="152">
        <f t="shared" ref="G109:H110" si="61">G110</f>
        <v>22.5</v>
      </c>
      <c r="H109" s="152">
        <f t="shared" si="61"/>
        <v>22.5</v>
      </c>
    </row>
    <row r="110" spans="1:8" ht="15.75" outlineLevel="3" x14ac:dyDescent="0.25">
      <c r="A110" s="150" t="s">
        <v>415</v>
      </c>
      <c r="B110" s="150" t="s">
        <v>405</v>
      </c>
      <c r="C110" s="150" t="s">
        <v>285</v>
      </c>
      <c r="D110" s="150"/>
      <c r="E110" s="151" t="s">
        <v>286</v>
      </c>
      <c r="F110" s="152">
        <f t="shared" si="60"/>
        <v>22.5</v>
      </c>
      <c r="G110" s="152">
        <f t="shared" si="61"/>
        <v>22.5</v>
      </c>
      <c r="H110" s="152">
        <f t="shared" si="61"/>
        <v>22.5</v>
      </c>
    </row>
    <row r="111" spans="1:8" ht="15.75" outlineLevel="3" x14ac:dyDescent="0.25">
      <c r="A111" s="155" t="s">
        <v>415</v>
      </c>
      <c r="B111" s="155" t="s">
        <v>405</v>
      </c>
      <c r="C111" s="155" t="s">
        <v>285</v>
      </c>
      <c r="D111" s="155" t="s">
        <v>7</v>
      </c>
      <c r="E111" s="103" t="s">
        <v>8</v>
      </c>
      <c r="F111" s="109">
        <v>22.5</v>
      </c>
      <c r="G111" s="156">
        <v>22.5</v>
      </c>
      <c r="H111" s="156">
        <v>22.5</v>
      </c>
    </row>
    <row r="112" spans="1:8" ht="31.5" outlineLevel="4" x14ac:dyDescent="0.25">
      <c r="A112" s="150" t="s">
        <v>415</v>
      </c>
      <c r="B112" s="150" t="s">
        <v>405</v>
      </c>
      <c r="C112" s="150" t="s">
        <v>40</v>
      </c>
      <c r="D112" s="150"/>
      <c r="E112" s="151" t="s">
        <v>41</v>
      </c>
      <c r="F112" s="152">
        <f t="shared" ref="F112:F113" si="62">F113</f>
        <v>342.5</v>
      </c>
      <c r="G112" s="152">
        <f t="shared" ref="G112:H113" si="63">G113</f>
        <v>342.5</v>
      </c>
      <c r="H112" s="152">
        <f t="shared" si="63"/>
        <v>342.5</v>
      </c>
    </row>
    <row r="113" spans="1:8" ht="15.75" outlineLevel="5" x14ac:dyDescent="0.25">
      <c r="A113" s="150" t="s">
        <v>415</v>
      </c>
      <c r="B113" s="150" t="s">
        <v>405</v>
      </c>
      <c r="C113" s="150" t="s">
        <v>42</v>
      </c>
      <c r="D113" s="150"/>
      <c r="E113" s="151" t="s">
        <v>43</v>
      </c>
      <c r="F113" s="152">
        <f t="shared" si="62"/>
        <v>342.5</v>
      </c>
      <c r="G113" s="152">
        <f t="shared" si="63"/>
        <v>342.5</v>
      </c>
      <c r="H113" s="152">
        <f t="shared" si="63"/>
        <v>342.5</v>
      </c>
    </row>
    <row r="114" spans="1:8" ht="15.75" outlineLevel="7" x14ac:dyDescent="0.25">
      <c r="A114" s="155" t="s">
        <v>415</v>
      </c>
      <c r="B114" s="155" t="s">
        <v>405</v>
      </c>
      <c r="C114" s="155" t="s">
        <v>42</v>
      </c>
      <c r="D114" s="155" t="s">
        <v>7</v>
      </c>
      <c r="E114" s="103" t="s">
        <v>8</v>
      </c>
      <c r="F114" s="109">
        <v>342.5</v>
      </c>
      <c r="G114" s="156">
        <v>342.5</v>
      </c>
      <c r="H114" s="156">
        <v>342.5</v>
      </c>
    </row>
    <row r="115" spans="1:8" ht="15.75" outlineLevel="2" x14ac:dyDescent="0.25">
      <c r="A115" s="150" t="s">
        <v>415</v>
      </c>
      <c r="B115" s="150" t="s">
        <v>405</v>
      </c>
      <c r="C115" s="150" t="s">
        <v>44</v>
      </c>
      <c r="D115" s="150"/>
      <c r="E115" s="151" t="s">
        <v>45</v>
      </c>
      <c r="F115" s="152">
        <f>F116+F125</f>
        <v>8470.1</v>
      </c>
      <c r="G115" s="152">
        <f>G116+G125</f>
        <v>6887.8</v>
      </c>
      <c r="H115" s="152">
        <f>H116+H125</f>
        <v>6887.8</v>
      </c>
    </row>
    <row r="116" spans="1:8" ht="15.75" outlineLevel="3" x14ac:dyDescent="0.25">
      <c r="A116" s="150" t="s">
        <v>415</v>
      </c>
      <c r="B116" s="150" t="s">
        <v>405</v>
      </c>
      <c r="C116" s="150" t="s">
        <v>46</v>
      </c>
      <c r="D116" s="150"/>
      <c r="E116" s="151" t="s">
        <v>47</v>
      </c>
      <c r="F116" s="152">
        <f t="shared" ref="F116" si="64">F117</f>
        <v>8117.8</v>
      </c>
      <c r="G116" s="152">
        <f t="shared" ref="G116:H116" si="65">G117</f>
        <v>6535.5</v>
      </c>
      <c r="H116" s="152">
        <f t="shared" si="65"/>
        <v>6535.5</v>
      </c>
    </row>
    <row r="117" spans="1:8" ht="15.75" outlineLevel="4" x14ac:dyDescent="0.25">
      <c r="A117" s="150" t="s">
        <v>415</v>
      </c>
      <c r="B117" s="150" t="s">
        <v>405</v>
      </c>
      <c r="C117" s="150" t="s">
        <v>48</v>
      </c>
      <c r="D117" s="150"/>
      <c r="E117" s="151" t="s">
        <v>49</v>
      </c>
      <c r="F117" s="152">
        <f>F118+F121+F123</f>
        <v>8117.8</v>
      </c>
      <c r="G117" s="152">
        <f t="shared" ref="G117:H117" si="66">G118+G121+G123</f>
        <v>6535.5</v>
      </c>
      <c r="H117" s="152">
        <f t="shared" si="66"/>
        <v>6535.5</v>
      </c>
    </row>
    <row r="118" spans="1:8" ht="15.75" outlineLevel="5" x14ac:dyDescent="0.25">
      <c r="A118" s="150" t="s">
        <v>415</v>
      </c>
      <c r="B118" s="150" t="s">
        <v>405</v>
      </c>
      <c r="C118" s="150" t="s">
        <v>50</v>
      </c>
      <c r="D118" s="150"/>
      <c r="E118" s="151" t="s">
        <v>51</v>
      </c>
      <c r="F118" s="152">
        <f t="shared" ref="F118" si="67">F119+F120</f>
        <v>5535.5</v>
      </c>
      <c r="G118" s="152">
        <f t="shared" ref="G118:H118" si="68">G119+G120</f>
        <v>5535.5</v>
      </c>
      <c r="H118" s="152">
        <f t="shared" si="68"/>
        <v>5535.5</v>
      </c>
    </row>
    <row r="119" spans="1:8" ht="15.75" outlineLevel="7" x14ac:dyDescent="0.25">
      <c r="A119" s="155" t="s">
        <v>415</v>
      </c>
      <c r="B119" s="155" t="s">
        <v>405</v>
      </c>
      <c r="C119" s="155" t="s">
        <v>50</v>
      </c>
      <c r="D119" s="155" t="s">
        <v>7</v>
      </c>
      <c r="E119" s="103" t="s">
        <v>8</v>
      </c>
      <c r="F119" s="109">
        <v>60</v>
      </c>
      <c r="G119" s="156">
        <v>60</v>
      </c>
      <c r="H119" s="156">
        <v>60</v>
      </c>
    </row>
    <row r="120" spans="1:8" ht="15.75" outlineLevel="7" x14ac:dyDescent="0.25">
      <c r="A120" s="155" t="s">
        <v>415</v>
      </c>
      <c r="B120" s="155" t="s">
        <v>405</v>
      </c>
      <c r="C120" s="155" t="s">
        <v>50</v>
      </c>
      <c r="D120" s="155" t="s">
        <v>52</v>
      </c>
      <c r="E120" s="103" t="s">
        <v>53</v>
      </c>
      <c r="F120" s="109">
        <v>5475.5</v>
      </c>
      <c r="G120" s="156">
        <v>5475.5</v>
      </c>
      <c r="H120" s="156">
        <v>5475.5</v>
      </c>
    </row>
    <row r="121" spans="1:8" s="147" customFormat="1" ht="15.75" outlineLevel="7" x14ac:dyDescent="0.25">
      <c r="A121" s="150" t="s">
        <v>415</v>
      </c>
      <c r="B121" s="150" t="s">
        <v>405</v>
      </c>
      <c r="C121" s="150" t="s">
        <v>382</v>
      </c>
      <c r="D121" s="150"/>
      <c r="E121" s="157" t="s">
        <v>423</v>
      </c>
      <c r="F121" s="152">
        <f t="shared" ref="F121:F123" si="69">F122</f>
        <v>1424.1</v>
      </c>
      <c r="G121" s="152">
        <f t="shared" ref="G121:H121" si="70">G122</f>
        <v>1000</v>
      </c>
      <c r="H121" s="152">
        <f t="shared" si="70"/>
        <v>1000</v>
      </c>
    </row>
    <row r="122" spans="1:8" ht="15.75" outlineLevel="7" x14ac:dyDescent="0.25">
      <c r="A122" s="155" t="s">
        <v>415</v>
      </c>
      <c r="B122" s="155" t="s">
        <v>405</v>
      </c>
      <c r="C122" s="155" t="s">
        <v>382</v>
      </c>
      <c r="D122" s="155" t="s">
        <v>52</v>
      </c>
      <c r="E122" s="103" t="s">
        <v>53</v>
      </c>
      <c r="F122" s="109">
        <v>1424.1</v>
      </c>
      <c r="G122" s="156">
        <v>1000</v>
      </c>
      <c r="H122" s="156">
        <v>1000</v>
      </c>
    </row>
    <row r="123" spans="1:8" s="147" customFormat="1" ht="15.75" outlineLevel="7" x14ac:dyDescent="0.25">
      <c r="A123" s="150" t="s">
        <v>415</v>
      </c>
      <c r="B123" s="150" t="s">
        <v>405</v>
      </c>
      <c r="C123" s="150" t="s">
        <v>382</v>
      </c>
      <c r="D123" s="150"/>
      <c r="E123" s="157" t="s">
        <v>628</v>
      </c>
      <c r="F123" s="152">
        <f t="shared" si="69"/>
        <v>1158.2</v>
      </c>
      <c r="G123" s="152"/>
      <c r="H123" s="152"/>
    </row>
    <row r="124" spans="1:8" ht="15.75" outlineLevel="7" x14ac:dyDescent="0.25">
      <c r="A124" s="155" t="s">
        <v>415</v>
      </c>
      <c r="B124" s="155" t="s">
        <v>405</v>
      </c>
      <c r="C124" s="155" t="s">
        <v>382</v>
      </c>
      <c r="D124" s="155" t="s">
        <v>52</v>
      </c>
      <c r="E124" s="103" t="s">
        <v>53</v>
      </c>
      <c r="F124" s="109">
        <v>1158.2</v>
      </c>
      <c r="G124" s="156"/>
      <c r="H124" s="156"/>
    </row>
    <row r="125" spans="1:8" ht="15.75" outlineLevel="3" x14ac:dyDescent="0.25">
      <c r="A125" s="150" t="s">
        <v>415</v>
      </c>
      <c r="B125" s="150" t="s">
        <v>405</v>
      </c>
      <c r="C125" s="150" t="s">
        <v>54</v>
      </c>
      <c r="D125" s="150"/>
      <c r="E125" s="151" t="s">
        <v>55</v>
      </c>
      <c r="F125" s="152">
        <f t="shared" ref="F125:F127" si="71">F126</f>
        <v>352.3</v>
      </c>
      <c r="G125" s="152">
        <f t="shared" ref="G125:H127" si="72">G126</f>
        <v>352.3</v>
      </c>
      <c r="H125" s="152">
        <f t="shared" si="72"/>
        <v>352.3</v>
      </c>
    </row>
    <row r="126" spans="1:8" ht="15.75" outlineLevel="4" x14ac:dyDescent="0.25">
      <c r="A126" s="150" t="s">
        <v>415</v>
      </c>
      <c r="B126" s="150" t="s">
        <v>405</v>
      </c>
      <c r="C126" s="150" t="s">
        <v>56</v>
      </c>
      <c r="D126" s="150"/>
      <c r="E126" s="151" t="s">
        <v>57</v>
      </c>
      <c r="F126" s="152">
        <f t="shared" si="71"/>
        <v>352.3</v>
      </c>
      <c r="G126" s="152">
        <f t="shared" si="72"/>
        <v>352.3</v>
      </c>
      <c r="H126" s="152">
        <f t="shared" si="72"/>
        <v>352.3</v>
      </c>
    </row>
    <row r="127" spans="1:8" ht="15.75" outlineLevel="5" x14ac:dyDescent="0.25">
      <c r="A127" s="150" t="s">
        <v>415</v>
      </c>
      <c r="B127" s="150" t="s">
        <v>405</v>
      </c>
      <c r="C127" s="150" t="s">
        <v>374</v>
      </c>
      <c r="D127" s="150"/>
      <c r="E127" s="151" t="s">
        <v>375</v>
      </c>
      <c r="F127" s="152">
        <f t="shared" si="71"/>
        <v>352.3</v>
      </c>
      <c r="G127" s="152">
        <f t="shared" si="72"/>
        <v>352.3</v>
      </c>
      <c r="H127" s="152">
        <f t="shared" si="72"/>
        <v>352.3</v>
      </c>
    </row>
    <row r="128" spans="1:8" ht="15.75" outlineLevel="7" x14ac:dyDescent="0.25">
      <c r="A128" s="155" t="s">
        <v>415</v>
      </c>
      <c r="B128" s="155" t="s">
        <v>405</v>
      </c>
      <c r="C128" s="155" t="s">
        <v>374</v>
      </c>
      <c r="D128" s="155" t="s">
        <v>52</v>
      </c>
      <c r="E128" s="103" t="s">
        <v>53</v>
      </c>
      <c r="F128" s="109">
        <v>352.3</v>
      </c>
      <c r="G128" s="156">
        <v>352.3</v>
      </c>
      <c r="H128" s="156">
        <v>352.3</v>
      </c>
    </row>
    <row r="129" spans="1:8" ht="15.75" outlineLevel="2" x14ac:dyDescent="0.25">
      <c r="A129" s="150" t="s">
        <v>415</v>
      </c>
      <c r="B129" s="150" t="s">
        <v>405</v>
      </c>
      <c r="C129" s="150" t="s">
        <v>26</v>
      </c>
      <c r="D129" s="150"/>
      <c r="E129" s="151" t="s">
        <v>27</v>
      </c>
      <c r="F129" s="152">
        <f t="shared" ref="F129" si="73">F130+F135</f>
        <v>89151.2</v>
      </c>
      <c r="G129" s="152">
        <f t="shared" ref="G129:H129" si="74">G130+G135</f>
        <v>89341.2</v>
      </c>
      <c r="H129" s="152">
        <f t="shared" si="74"/>
        <v>89341.2</v>
      </c>
    </row>
    <row r="130" spans="1:8" ht="15.75" outlineLevel="3" x14ac:dyDescent="0.25">
      <c r="A130" s="150" t="s">
        <v>415</v>
      </c>
      <c r="B130" s="150" t="s">
        <v>405</v>
      </c>
      <c r="C130" s="150" t="s">
        <v>58</v>
      </c>
      <c r="D130" s="150"/>
      <c r="E130" s="151" t="s">
        <v>59</v>
      </c>
      <c r="F130" s="152">
        <f t="shared" ref="F130:F131" si="75">F131</f>
        <v>1031.4000000000001</v>
      </c>
      <c r="G130" s="152">
        <f t="shared" ref="G130:H131" si="76">G131</f>
        <v>1031.4000000000001</v>
      </c>
      <c r="H130" s="152">
        <f t="shared" si="76"/>
        <v>1031.4000000000001</v>
      </c>
    </row>
    <row r="131" spans="1:8" ht="31.5" outlineLevel="4" x14ac:dyDescent="0.25">
      <c r="A131" s="150" t="s">
        <v>415</v>
      </c>
      <c r="B131" s="150" t="s">
        <v>405</v>
      </c>
      <c r="C131" s="150" t="s">
        <v>60</v>
      </c>
      <c r="D131" s="150"/>
      <c r="E131" s="151" t="s">
        <v>61</v>
      </c>
      <c r="F131" s="152">
        <f t="shared" si="75"/>
        <v>1031.4000000000001</v>
      </c>
      <c r="G131" s="152">
        <f t="shared" si="76"/>
        <v>1031.4000000000001</v>
      </c>
      <c r="H131" s="152">
        <f t="shared" si="76"/>
        <v>1031.4000000000001</v>
      </c>
    </row>
    <row r="132" spans="1:8" ht="15.75" outlineLevel="5" x14ac:dyDescent="0.25">
      <c r="A132" s="150" t="s">
        <v>415</v>
      </c>
      <c r="B132" s="150" t="s">
        <v>405</v>
      </c>
      <c r="C132" s="150" t="s">
        <v>62</v>
      </c>
      <c r="D132" s="150"/>
      <c r="E132" s="151" t="s">
        <v>63</v>
      </c>
      <c r="F132" s="152">
        <f t="shared" ref="F132" si="77">F133+F134</f>
        <v>1031.4000000000001</v>
      </c>
      <c r="G132" s="152">
        <f t="shared" ref="G132:H132" si="78">G133+G134</f>
        <v>1031.4000000000001</v>
      </c>
      <c r="H132" s="152">
        <f t="shared" si="78"/>
        <v>1031.4000000000001</v>
      </c>
    </row>
    <row r="133" spans="1:8" ht="31.5" outlineLevel="7" x14ac:dyDescent="0.25">
      <c r="A133" s="155" t="s">
        <v>415</v>
      </c>
      <c r="B133" s="155" t="s">
        <v>405</v>
      </c>
      <c r="C133" s="155" t="s">
        <v>62</v>
      </c>
      <c r="D133" s="155" t="s">
        <v>4</v>
      </c>
      <c r="E133" s="103" t="s">
        <v>5</v>
      </c>
      <c r="F133" s="109">
        <v>676.4</v>
      </c>
      <c r="G133" s="156">
        <v>676.4</v>
      </c>
      <c r="H133" s="156">
        <v>676.4</v>
      </c>
    </row>
    <row r="134" spans="1:8" ht="15.75" outlineLevel="7" x14ac:dyDescent="0.25">
      <c r="A134" s="155" t="s">
        <v>415</v>
      </c>
      <c r="B134" s="155" t="s">
        <v>405</v>
      </c>
      <c r="C134" s="155" t="s">
        <v>62</v>
      </c>
      <c r="D134" s="155" t="s">
        <v>7</v>
      </c>
      <c r="E134" s="103" t="s">
        <v>8</v>
      </c>
      <c r="F134" s="109">
        <v>355</v>
      </c>
      <c r="G134" s="156">
        <v>355</v>
      </c>
      <c r="H134" s="156">
        <v>355</v>
      </c>
    </row>
    <row r="135" spans="1:8" ht="31.5" outlineLevel="3" x14ac:dyDescent="0.25">
      <c r="A135" s="150" t="s">
        <v>415</v>
      </c>
      <c r="B135" s="150" t="s">
        <v>405</v>
      </c>
      <c r="C135" s="150" t="s">
        <v>28</v>
      </c>
      <c r="D135" s="150"/>
      <c r="E135" s="151" t="s">
        <v>29</v>
      </c>
      <c r="F135" s="152">
        <f>F136+F147</f>
        <v>88119.8</v>
      </c>
      <c r="G135" s="152">
        <f>G136+G147</f>
        <v>88309.8</v>
      </c>
      <c r="H135" s="152">
        <f>H136+H147</f>
        <v>88309.8</v>
      </c>
    </row>
    <row r="136" spans="1:8" ht="15.75" outlineLevel="4" x14ac:dyDescent="0.25">
      <c r="A136" s="150" t="s">
        <v>415</v>
      </c>
      <c r="B136" s="150" t="s">
        <v>405</v>
      </c>
      <c r="C136" s="150" t="s">
        <v>30</v>
      </c>
      <c r="D136" s="150"/>
      <c r="E136" s="151" t="s">
        <v>31</v>
      </c>
      <c r="F136" s="152">
        <f>F137+F139+F141+F143+F145</f>
        <v>21520.5</v>
      </c>
      <c r="G136" s="152">
        <f t="shared" ref="G136:H136" si="79">G137+G139+G141+G143+G145</f>
        <v>21710.5</v>
      </c>
      <c r="H136" s="152">
        <f t="shared" si="79"/>
        <v>21710.5</v>
      </c>
    </row>
    <row r="137" spans="1:8" ht="15.75" outlineLevel="5" x14ac:dyDescent="0.25">
      <c r="A137" s="150" t="s">
        <v>415</v>
      </c>
      <c r="B137" s="150" t="s">
        <v>405</v>
      </c>
      <c r="C137" s="150" t="s">
        <v>64</v>
      </c>
      <c r="D137" s="150"/>
      <c r="E137" s="151" t="s">
        <v>14</v>
      </c>
      <c r="F137" s="152">
        <f t="shared" ref="F137" si="80">F138</f>
        <v>7100</v>
      </c>
      <c r="G137" s="152">
        <f t="shared" ref="G137:H137" si="81">G138</f>
        <v>7100</v>
      </c>
      <c r="H137" s="152">
        <f t="shared" si="81"/>
        <v>7100</v>
      </c>
    </row>
    <row r="138" spans="1:8" ht="15.75" outlineLevel="7" x14ac:dyDescent="0.25">
      <c r="A138" s="155" t="s">
        <v>415</v>
      </c>
      <c r="B138" s="155" t="s">
        <v>405</v>
      </c>
      <c r="C138" s="155" t="s">
        <v>64</v>
      </c>
      <c r="D138" s="155" t="s">
        <v>7</v>
      </c>
      <c r="E138" s="103" t="s">
        <v>8</v>
      </c>
      <c r="F138" s="109">
        <v>7100</v>
      </c>
      <c r="G138" s="156">
        <v>7100</v>
      </c>
      <c r="H138" s="156">
        <v>7100</v>
      </c>
    </row>
    <row r="139" spans="1:8" ht="15.75" outlineLevel="5" x14ac:dyDescent="0.25">
      <c r="A139" s="150" t="s">
        <v>415</v>
      </c>
      <c r="B139" s="150" t="s">
        <v>405</v>
      </c>
      <c r="C139" s="150" t="s">
        <v>65</v>
      </c>
      <c r="D139" s="150"/>
      <c r="E139" s="151" t="s">
        <v>66</v>
      </c>
      <c r="F139" s="152">
        <f t="shared" ref="F139" si="82">F140</f>
        <v>6736.5</v>
      </c>
      <c r="G139" s="152">
        <f t="shared" ref="G139:H139" si="83">G140</f>
        <v>6736.5</v>
      </c>
      <c r="H139" s="152">
        <f t="shared" si="83"/>
        <v>6736.5</v>
      </c>
    </row>
    <row r="140" spans="1:8" ht="15.75" outlineLevel="7" x14ac:dyDescent="0.25">
      <c r="A140" s="155" t="s">
        <v>415</v>
      </c>
      <c r="B140" s="155" t="s">
        <v>405</v>
      </c>
      <c r="C140" s="155" t="s">
        <v>65</v>
      </c>
      <c r="D140" s="155" t="s">
        <v>52</v>
      </c>
      <c r="E140" s="103" t="s">
        <v>53</v>
      </c>
      <c r="F140" s="109">
        <v>6736.5</v>
      </c>
      <c r="G140" s="156">
        <v>6736.5</v>
      </c>
      <c r="H140" s="156">
        <v>6736.5</v>
      </c>
    </row>
    <row r="141" spans="1:8" ht="15.75" outlineLevel="5" x14ac:dyDescent="0.25">
      <c r="A141" s="150" t="s">
        <v>415</v>
      </c>
      <c r="B141" s="150" t="s">
        <v>405</v>
      </c>
      <c r="C141" s="150" t="s">
        <v>67</v>
      </c>
      <c r="D141" s="150"/>
      <c r="E141" s="151" t="s">
        <v>68</v>
      </c>
      <c r="F141" s="152">
        <f t="shared" ref="F141" si="84">F142</f>
        <v>1383.5</v>
      </c>
      <c r="G141" s="152">
        <f t="shared" ref="G141:H141" si="85">G142</f>
        <v>1383.5</v>
      </c>
      <c r="H141" s="152">
        <f t="shared" si="85"/>
        <v>1383.5</v>
      </c>
    </row>
    <row r="142" spans="1:8" ht="15.75" outlineLevel="7" x14ac:dyDescent="0.25">
      <c r="A142" s="155" t="s">
        <v>415</v>
      </c>
      <c r="B142" s="155" t="s">
        <v>405</v>
      </c>
      <c r="C142" s="155" t="s">
        <v>67</v>
      </c>
      <c r="D142" s="155" t="s">
        <v>19</v>
      </c>
      <c r="E142" s="103" t="s">
        <v>20</v>
      </c>
      <c r="F142" s="109">
        <v>1383.5</v>
      </c>
      <c r="G142" s="109">
        <v>1383.5</v>
      </c>
      <c r="H142" s="109">
        <v>1383.5</v>
      </c>
    </row>
    <row r="143" spans="1:8" ht="15.75" outlineLevel="7" x14ac:dyDescent="0.25">
      <c r="A143" s="150" t="s">
        <v>415</v>
      </c>
      <c r="B143" s="150" t="s">
        <v>405</v>
      </c>
      <c r="C143" s="150" t="s">
        <v>586</v>
      </c>
      <c r="D143" s="150"/>
      <c r="E143" s="151" t="s">
        <v>587</v>
      </c>
      <c r="F143" s="152">
        <f t="shared" ref="F143:H143" si="86">F144</f>
        <v>1218.5</v>
      </c>
      <c r="G143" s="152">
        <f t="shared" si="86"/>
        <v>1252.2</v>
      </c>
      <c r="H143" s="152">
        <f t="shared" si="86"/>
        <v>1252.2</v>
      </c>
    </row>
    <row r="144" spans="1:8" ht="15.75" outlineLevel="7" x14ac:dyDescent="0.25">
      <c r="A144" s="155" t="s">
        <v>415</v>
      </c>
      <c r="B144" s="155" t="s">
        <v>405</v>
      </c>
      <c r="C144" s="155" t="s">
        <v>586</v>
      </c>
      <c r="D144" s="155" t="s">
        <v>52</v>
      </c>
      <c r="E144" s="103" t="s">
        <v>53</v>
      </c>
      <c r="F144" s="109">
        <v>1218.5</v>
      </c>
      <c r="G144" s="156">
        <v>1252.2</v>
      </c>
      <c r="H144" s="156">
        <v>1252.2</v>
      </c>
    </row>
    <row r="145" spans="1:8" ht="15.75" outlineLevel="7" x14ac:dyDescent="0.25">
      <c r="A145" s="150" t="s">
        <v>415</v>
      </c>
      <c r="B145" s="150" t="s">
        <v>405</v>
      </c>
      <c r="C145" s="150" t="s">
        <v>588</v>
      </c>
      <c r="D145" s="150"/>
      <c r="E145" s="151" t="s">
        <v>589</v>
      </c>
      <c r="F145" s="152">
        <f t="shared" ref="F145:H145" si="87">F146</f>
        <v>5082</v>
      </c>
      <c r="G145" s="152">
        <f t="shared" si="87"/>
        <v>5238.3</v>
      </c>
      <c r="H145" s="152">
        <f t="shared" si="87"/>
        <v>5238.3</v>
      </c>
    </row>
    <row r="146" spans="1:8" ht="31.5" outlineLevel="7" x14ac:dyDescent="0.25">
      <c r="A146" s="155" t="s">
        <v>415</v>
      </c>
      <c r="B146" s="155" t="s">
        <v>405</v>
      </c>
      <c r="C146" s="155" t="s">
        <v>588</v>
      </c>
      <c r="D146" s="155" t="s">
        <v>4</v>
      </c>
      <c r="E146" s="103" t="s">
        <v>5</v>
      </c>
      <c r="F146" s="109">
        <v>5082</v>
      </c>
      <c r="G146" s="156">
        <v>5238.3</v>
      </c>
      <c r="H146" s="156">
        <v>5238.3</v>
      </c>
    </row>
    <row r="147" spans="1:8" ht="15.75" outlineLevel="4" x14ac:dyDescent="0.25">
      <c r="A147" s="150" t="s">
        <v>415</v>
      </c>
      <c r="B147" s="150" t="s">
        <v>405</v>
      </c>
      <c r="C147" s="150" t="s">
        <v>69</v>
      </c>
      <c r="D147" s="150"/>
      <c r="E147" s="151" t="s">
        <v>70</v>
      </c>
      <c r="F147" s="152">
        <f t="shared" ref="F147" si="88">F148+F150+F152</f>
        <v>66599.3</v>
      </c>
      <c r="G147" s="152">
        <f t="shared" ref="G147:H147" si="89">G148+G150+G152</f>
        <v>66599.3</v>
      </c>
      <c r="H147" s="152">
        <f t="shared" si="89"/>
        <v>66599.3</v>
      </c>
    </row>
    <row r="148" spans="1:8" ht="15.75" outlineLevel="5" x14ac:dyDescent="0.25">
      <c r="A148" s="150" t="s">
        <v>415</v>
      </c>
      <c r="B148" s="150" t="s">
        <v>405</v>
      </c>
      <c r="C148" s="150" t="s">
        <v>71</v>
      </c>
      <c r="D148" s="150"/>
      <c r="E148" s="151" t="s">
        <v>72</v>
      </c>
      <c r="F148" s="152">
        <f t="shared" ref="F148" si="90">F149</f>
        <v>65868.3</v>
      </c>
      <c r="G148" s="152">
        <f t="shared" ref="G148:H148" si="91">G149</f>
        <v>65868.3</v>
      </c>
      <c r="H148" s="152">
        <f t="shared" si="91"/>
        <v>65868.3</v>
      </c>
    </row>
    <row r="149" spans="1:8" ht="15.75" outlineLevel="7" x14ac:dyDescent="0.25">
      <c r="A149" s="155" t="s">
        <v>415</v>
      </c>
      <c r="B149" s="155" t="s">
        <v>405</v>
      </c>
      <c r="C149" s="155" t="s">
        <v>71</v>
      </c>
      <c r="D149" s="155" t="s">
        <v>52</v>
      </c>
      <c r="E149" s="103" t="s">
        <v>53</v>
      </c>
      <c r="F149" s="109">
        <f>61368.3+4500</f>
        <v>65868.3</v>
      </c>
      <c r="G149" s="156">
        <f>61368.3+4500</f>
        <v>65868.3</v>
      </c>
      <c r="H149" s="156">
        <f>61368.3+4500</f>
        <v>65868.3</v>
      </c>
    </row>
    <row r="150" spans="1:8" ht="15.75" outlineLevel="5" x14ac:dyDescent="0.25">
      <c r="A150" s="150" t="s">
        <v>415</v>
      </c>
      <c r="B150" s="150" t="s">
        <v>405</v>
      </c>
      <c r="C150" s="150" t="s">
        <v>73</v>
      </c>
      <c r="D150" s="150"/>
      <c r="E150" s="151" t="s">
        <v>10</v>
      </c>
      <c r="F150" s="152">
        <f t="shared" ref="F150" si="92">F151</f>
        <v>450</v>
      </c>
      <c r="G150" s="152">
        <f t="shared" ref="G150:H150" si="93">G151</f>
        <v>450</v>
      </c>
      <c r="H150" s="152">
        <f t="shared" si="93"/>
        <v>450</v>
      </c>
    </row>
    <row r="151" spans="1:8" ht="15.75" outlineLevel="7" x14ac:dyDescent="0.25">
      <c r="A151" s="155" t="s">
        <v>415</v>
      </c>
      <c r="B151" s="155" t="s">
        <v>405</v>
      </c>
      <c r="C151" s="155" t="s">
        <v>73</v>
      </c>
      <c r="D151" s="155" t="s">
        <v>15</v>
      </c>
      <c r="E151" s="103" t="s">
        <v>16</v>
      </c>
      <c r="F151" s="109">
        <v>450</v>
      </c>
      <c r="G151" s="156">
        <v>450</v>
      </c>
      <c r="H151" s="156">
        <v>450</v>
      </c>
    </row>
    <row r="152" spans="1:8" ht="15.75" outlineLevel="5" x14ac:dyDescent="0.25">
      <c r="A152" s="150" t="s">
        <v>415</v>
      </c>
      <c r="B152" s="150" t="s">
        <v>405</v>
      </c>
      <c r="C152" s="150" t="s">
        <v>74</v>
      </c>
      <c r="D152" s="150"/>
      <c r="E152" s="151" t="s">
        <v>75</v>
      </c>
      <c r="F152" s="152">
        <f t="shared" ref="F152" si="94">F153</f>
        <v>281</v>
      </c>
      <c r="G152" s="152">
        <f t="shared" ref="G152:H152" si="95">G153</f>
        <v>281</v>
      </c>
      <c r="H152" s="152">
        <f t="shared" si="95"/>
        <v>281</v>
      </c>
    </row>
    <row r="153" spans="1:8" ht="15.75" outlineLevel="7" x14ac:dyDescent="0.25">
      <c r="A153" s="155" t="s">
        <v>415</v>
      </c>
      <c r="B153" s="155" t="s">
        <v>405</v>
      </c>
      <c r="C153" s="155" t="s">
        <v>74</v>
      </c>
      <c r="D153" s="155" t="s">
        <v>7</v>
      </c>
      <c r="E153" s="103" t="s">
        <v>8</v>
      </c>
      <c r="F153" s="109">
        <v>281</v>
      </c>
      <c r="G153" s="156">
        <v>281</v>
      </c>
      <c r="H153" s="156">
        <v>281</v>
      </c>
    </row>
    <row r="154" spans="1:8" ht="15.75" outlineLevel="2" x14ac:dyDescent="0.25">
      <c r="A154" s="150" t="s">
        <v>415</v>
      </c>
      <c r="B154" s="150" t="s">
        <v>405</v>
      </c>
      <c r="C154" s="150" t="s">
        <v>11</v>
      </c>
      <c r="D154" s="150"/>
      <c r="E154" s="151" t="s">
        <v>12</v>
      </c>
      <c r="F154" s="152">
        <f>F155+F157</f>
        <v>193342.5</v>
      </c>
      <c r="G154" s="152"/>
      <c r="H154" s="152"/>
    </row>
    <row r="155" spans="1:8" ht="15.75" outlineLevel="7" x14ac:dyDescent="0.25">
      <c r="A155" s="150" t="s">
        <v>415</v>
      </c>
      <c r="B155" s="150" t="s">
        <v>405</v>
      </c>
      <c r="C155" s="150" t="s">
        <v>392</v>
      </c>
      <c r="D155" s="150"/>
      <c r="E155" s="151" t="s">
        <v>511</v>
      </c>
      <c r="F155" s="152">
        <f>F156</f>
        <v>48342.5</v>
      </c>
      <c r="G155" s="152"/>
      <c r="H155" s="152"/>
    </row>
    <row r="156" spans="1:8" ht="15.75" outlineLevel="7" x14ac:dyDescent="0.25">
      <c r="A156" s="155" t="s">
        <v>415</v>
      </c>
      <c r="B156" s="155" t="s">
        <v>405</v>
      </c>
      <c r="C156" s="155" t="s">
        <v>392</v>
      </c>
      <c r="D156" s="155" t="s">
        <v>15</v>
      </c>
      <c r="E156" s="103" t="s">
        <v>16</v>
      </c>
      <c r="F156" s="109">
        <v>48342.5</v>
      </c>
      <c r="G156" s="156"/>
      <c r="H156" s="156"/>
    </row>
    <row r="157" spans="1:8" ht="15.75" outlineLevel="7" x14ac:dyDescent="0.25">
      <c r="A157" s="150" t="s">
        <v>415</v>
      </c>
      <c r="B157" s="150" t="s">
        <v>405</v>
      </c>
      <c r="C157" s="150" t="s">
        <v>392</v>
      </c>
      <c r="D157" s="150"/>
      <c r="E157" s="151" t="s">
        <v>585</v>
      </c>
      <c r="F157" s="152">
        <f>F158</f>
        <v>145000</v>
      </c>
      <c r="G157" s="152"/>
      <c r="H157" s="152"/>
    </row>
    <row r="158" spans="1:8" ht="15.75" outlineLevel="7" x14ac:dyDescent="0.25">
      <c r="A158" s="155" t="s">
        <v>415</v>
      </c>
      <c r="B158" s="155" t="s">
        <v>405</v>
      </c>
      <c r="C158" s="155" t="s">
        <v>392</v>
      </c>
      <c r="D158" s="155" t="s">
        <v>15</v>
      </c>
      <c r="E158" s="103" t="s">
        <v>16</v>
      </c>
      <c r="F158" s="109">
        <v>145000</v>
      </c>
      <c r="G158" s="156"/>
      <c r="H158" s="156"/>
    </row>
    <row r="159" spans="1:8" s="162" customFormat="1" ht="15.75" outlineLevel="7" x14ac:dyDescent="0.25">
      <c r="A159" s="158" t="s">
        <v>415</v>
      </c>
      <c r="B159" s="158" t="s">
        <v>424</v>
      </c>
      <c r="C159" s="159"/>
      <c r="D159" s="159"/>
      <c r="E159" s="160" t="s">
        <v>425</v>
      </c>
      <c r="F159" s="161">
        <f t="shared" ref="F159" si="96">F160+F172+F187</f>
        <v>62681.100000000006</v>
      </c>
      <c r="G159" s="161">
        <f t="shared" ref="G159:H159" si="97">G160+G172+G187</f>
        <v>72802.899999999994</v>
      </c>
      <c r="H159" s="161">
        <f t="shared" si="97"/>
        <v>64436</v>
      </c>
    </row>
    <row r="160" spans="1:8" ht="15.75" outlineLevel="1" x14ac:dyDescent="0.25">
      <c r="A160" s="150" t="s">
        <v>415</v>
      </c>
      <c r="B160" s="150" t="s">
        <v>426</v>
      </c>
      <c r="C160" s="150"/>
      <c r="D160" s="150"/>
      <c r="E160" s="151" t="s">
        <v>427</v>
      </c>
      <c r="F160" s="152">
        <f t="shared" ref="F160" si="98">F161</f>
        <v>27421.100000000002</v>
      </c>
      <c r="G160" s="152">
        <f t="shared" ref="G160:H160" si="99">G161</f>
        <v>35542.799999999996</v>
      </c>
      <c r="H160" s="152">
        <f t="shared" si="99"/>
        <v>27175.9</v>
      </c>
    </row>
    <row r="161" spans="1:8" ht="15.75" outlineLevel="2" x14ac:dyDescent="0.25">
      <c r="A161" s="150" t="s">
        <v>415</v>
      </c>
      <c r="B161" s="150" t="s">
        <v>426</v>
      </c>
      <c r="C161" s="150" t="s">
        <v>36</v>
      </c>
      <c r="D161" s="150"/>
      <c r="E161" s="151" t="s">
        <v>37</v>
      </c>
      <c r="F161" s="152">
        <f>F162+F166</f>
        <v>27421.100000000002</v>
      </c>
      <c r="G161" s="152">
        <f>G162+G166</f>
        <v>35542.799999999996</v>
      </c>
      <c r="H161" s="152">
        <f>H162+H166</f>
        <v>27175.9</v>
      </c>
    </row>
    <row r="162" spans="1:8" ht="15.75" outlineLevel="3" x14ac:dyDescent="0.25">
      <c r="A162" s="150" t="s">
        <v>415</v>
      </c>
      <c r="B162" s="150" t="s">
        <v>426</v>
      </c>
      <c r="C162" s="150" t="s">
        <v>76</v>
      </c>
      <c r="D162" s="150"/>
      <c r="E162" s="151" t="s">
        <v>77</v>
      </c>
      <c r="F162" s="152">
        <f t="shared" ref="F162:F164" si="100">F163</f>
        <v>2195.1999999999998</v>
      </c>
      <c r="G162" s="152">
        <f t="shared" ref="G162:H164" si="101">G163</f>
        <v>2195.1999999999998</v>
      </c>
      <c r="H162" s="152">
        <f t="shared" si="101"/>
        <v>2828.3</v>
      </c>
    </row>
    <row r="163" spans="1:8" ht="15.75" outlineLevel="4" x14ac:dyDescent="0.25">
      <c r="A163" s="150" t="s">
        <v>415</v>
      </c>
      <c r="B163" s="150" t="s">
        <v>426</v>
      </c>
      <c r="C163" s="150" t="s">
        <v>78</v>
      </c>
      <c r="D163" s="150"/>
      <c r="E163" s="151" t="s">
        <v>79</v>
      </c>
      <c r="F163" s="152">
        <f t="shared" si="100"/>
        <v>2195.1999999999998</v>
      </c>
      <c r="G163" s="152">
        <f t="shared" si="101"/>
        <v>2195.1999999999998</v>
      </c>
      <c r="H163" s="152">
        <f t="shared" si="101"/>
        <v>2828.3</v>
      </c>
    </row>
    <row r="164" spans="1:8" ht="15.75" outlineLevel="5" x14ac:dyDescent="0.25">
      <c r="A164" s="150" t="s">
        <v>415</v>
      </c>
      <c r="B164" s="150" t="s">
        <v>426</v>
      </c>
      <c r="C164" s="150" t="s">
        <v>80</v>
      </c>
      <c r="D164" s="150"/>
      <c r="E164" s="151" t="s">
        <v>81</v>
      </c>
      <c r="F164" s="152">
        <f t="shared" si="100"/>
        <v>2195.1999999999998</v>
      </c>
      <c r="G164" s="152">
        <f t="shared" si="101"/>
        <v>2195.1999999999998</v>
      </c>
      <c r="H164" s="152">
        <f t="shared" si="101"/>
        <v>2828.3</v>
      </c>
    </row>
    <row r="165" spans="1:8" ht="15.75" outlineLevel="7" x14ac:dyDescent="0.25">
      <c r="A165" s="155" t="s">
        <v>415</v>
      </c>
      <c r="B165" s="155" t="s">
        <v>426</v>
      </c>
      <c r="C165" s="155" t="s">
        <v>80</v>
      </c>
      <c r="D165" s="155" t="s">
        <v>7</v>
      </c>
      <c r="E165" s="103" t="s">
        <v>8</v>
      </c>
      <c r="F165" s="109">
        <v>2195.1999999999998</v>
      </c>
      <c r="G165" s="156">
        <v>2195.1999999999998</v>
      </c>
      <c r="H165" s="156">
        <v>2828.3</v>
      </c>
    </row>
    <row r="166" spans="1:8" ht="31.5" outlineLevel="3" x14ac:dyDescent="0.25">
      <c r="A166" s="150" t="s">
        <v>415</v>
      </c>
      <c r="B166" s="150" t="s">
        <v>426</v>
      </c>
      <c r="C166" s="150" t="s">
        <v>82</v>
      </c>
      <c r="D166" s="150"/>
      <c r="E166" s="151" t="s">
        <v>83</v>
      </c>
      <c r="F166" s="152">
        <f t="shared" ref="F166:F167" si="102">F167</f>
        <v>25225.9</v>
      </c>
      <c r="G166" s="152">
        <f t="shared" ref="G166:H167" si="103">G167</f>
        <v>33347.599999999999</v>
      </c>
      <c r="H166" s="152">
        <f t="shared" si="103"/>
        <v>24347.600000000002</v>
      </c>
    </row>
    <row r="167" spans="1:8" ht="15.75" outlineLevel="4" x14ac:dyDescent="0.25">
      <c r="A167" s="150" t="s">
        <v>415</v>
      </c>
      <c r="B167" s="150" t="s">
        <v>426</v>
      </c>
      <c r="C167" s="150" t="s">
        <v>84</v>
      </c>
      <c r="D167" s="150"/>
      <c r="E167" s="151" t="s">
        <v>31</v>
      </c>
      <c r="F167" s="152">
        <f t="shared" si="102"/>
        <v>25225.9</v>
      </c>
      <c r="G167" s="152">
        <f t="shared" si="103"/>
        <v>33347.599999999999</v>
      </c>
      <c r="H167" s="152">
        <f t="shared" si="103"/>
        <v>24347.600000000002</v>
      </c>
    </row>
    <row r="168" spans="1:8" ht="15.75" outlineLevel="5" x14ac:dyDescent="0.25">
      <c r="A168" s="150" t="s">
        <v>415</v>
      </c>
      <c r="B168" s="150" t="s">
        <v>426</v>
      </c>
      <c r="C168" s="150" t="s">
        <v>85</v>
      </c>
      <c r="D168" s="150"/>
      <c r="E168" s="151" t="s">
        <v>86</v>
      </c>
      <c r="F168" s="152">
        <f t="shared" ref="F168" si="104">F169+F170+F171</f>
        <v>25225.9</v>
      </c>
      <c r="G168" s="152">
        <f t="shared" ref="G168:H168" si="105">G169+G170+G171</f>
        <v>33347.599999999999</v>
      </c>
      <c r="H168" s="152">
        <f t="shared" si="105"/>
        <v>24347.600000000002</v>
      </c>
    </row>
    <row r="169" spans="1:8" ht="31.5" outlineLevel="7" x14ac:dyDescent="0.25">
      <c r="A169" s="155" t="s">
        <v>415</v>
      </c>
      <c r="B169" s="155" t="s">
        <v>426</v>
      </c>
      <c r="C169" s="155" t="s">
        <v>85</v>
      </c>
      <c r="D169" s="155" t="s">
        <v>4</v>
      </c>
      <c r="E169" s="103" t="s">
        <v>5</v>
      </c>
      <c r="F169" s="109">
        <v>21874.400000000001</v>
      </c>
      <c r="G169" s="156">
        <v>21874.400000000001</v>
      </c>
      <c r="H169" s="156">
        <v>21874.400000000001</v>
      </c>
    </row>
    <row r="170" spans="1:8" ht="15.75" outlineLevel="7" x14ac:dyDescent="0.25">
      <c r="A170" s="155" t="s">
        <v>415</v>
      </c>
      <c r="B170" s="155" t="s">
        <v>426</v>
      </c>
      <c r="C170" s="155" t="s">
        <v>85</v>
      </c>
      <c r="D170" s="155" t="s">
        <v>7</v>
      </c>
      <c r="E170" s="103" t="s">
        <v>8</v>
      </c>
      <c r="F170" s="109">
        <v>3325.1</v>
      </c>
      <c r="G170" s="156">
        <f>2446.8+9000</f>
        <v>11446.8</v>
      </c>
      <c r="H170" s="156">
        <v>2446.8000000000002</v>
      </c>
    </row>
    <row r="171" spans="1:8" ht="15.75" outlineLevel="7" x14ac:dyDescent="0.25">
      <c r="A171" s="155" t="s">
        <v>415</v>
      </c>
      <c r="B171" s="155" t="s">
        <v>426</v>
      </c>
      <c r="C171" s="155" t="s">
        <v>85</v>
      </c>
      <c r="D171" s="155" t="s">
        <v>15</v>
      </c>
      <c r="E171" s="103" t="s">
        <v>16</v>
      </c>
      <c r="F171" s="109">
        <v>26.4</v>
      </c>
      <c r="G171" s="156">
        <v>26.4</v>
      </c>
      <c r="H171" s="156">
        <v>26.4</v>
      </c>
    </row>
    <row r="172" spans="1:8" ht="15.75" outlineLevel="1" x14ac:dyDescent="0.25">
      <c r="A172" s="150" t="s">
        <v>415</v>
      </c>
      <c r="B172" s="150" t="s">
        <v>428</v>
      </c>
      <c r="C172" s="150"/>
      <c r="D172" s="150"/>
      <c r="E172" s="151" t="s">
        <v>429</v>
      </c>
      <c r="F172" s="152">
        <f t="shared" ref="F172" si="106">F173</f>
        <v>31896.800000000003</v>
      </c>
      <c r="G172" s="152">
        <f t="shared" ref="G172:H172" si="107">G173</f>
        <v>33896.9</v>
      </c>
      <c r="H172" s="152">
        <f t="shared" si="107"/>
        <v>33896.9</v>
      </c>
    </row>
    <row r="173" spans="1:8" ht="15.75" outlineLevel="2" x14ac:dyDescent="0.25">
      <c r="A173" s="150" t="s">
        <v>415</v>
      </c>
      <c r="B173" s="150" t="s">
        <v>428</v>
      </c>
      <c r="C173" s="150" t="s">
        <v>36</v>
      </c>
      <c r="D173" s="150"/>
      <c r="E173" s="151" t="s">
        <v>37</v>
      </c>
      <c r="F173" s="152">
        <f t="shared" ref="F173" si="108">F174+F181</f>
        <v>31896.800000000003</v>
      </c>
      <c r="G173" s="152">
        <f t="shared" ref="G173:H173" si="109">G174+G181</f>
        <v>33896.9</v>
      </c>
      <c r="H173" s="152">
        <f t="shared" si="109"/>
        <v>33896.9</v>
      </c>
    </row>
    <row r="174" spans="1:8" ht="15.75" outlineLevel="3" x14ac:dyDescent="0.25">
      <c r="A174" s="150" t="s">
        <v>415</v>
      </c>
      <c r="B174" s="150" t="s">
        <v>428</v>
      </c>
      <c r="C174" s="150" t="s">
        <v>76</v>
      </c>
      <c r="D174" s="150"/>
      <c r="E174" s="151" t="s">
        <v>77</v>
      </c>
      <c r="F174" s="152">
        <f t="shared" ref="F174" si="110">F175</f>
        <v>20523.600000000002</v>
      </c>
      <c r="G174" s="152">
        <f t="shared" ref="G174:H174" si="111">G175</f>
        <v>22523.7</v>
      </c>
      <c r="H174" s="152">
        <f t="shared" si="111"/>
        <v>22523.7</v>
      </c>
    </row>
    <row r="175" spans="1:8" ht="15.75" outlineLevel="4" x14ac:dyDescent="0.25">
      <c r="A175" s="150" t="s">
        <v>415</v>
      </c>
      <c r="B175" s="150" t="s">
        <v>428</v>
      </c>
      <c r="C175" s="150" t="s">
        <v>87</v>
      </c>
      <c r="D175" s="150"/>
      <c r="E175" s="151" t="s">
        <v>88</v>
      </c>
      <c r="F175" s="152">
        <f t="shared" ref="F175" si="112">F176+F179</f>
        <v>20523.600000000002</v>
      </c>
      <c r="G175" s="152">
        <f t="shared" ref="G175:H175" si="113">G176+G179</f>
        <v>22523.7</v>
      </c>
      <c r="H175" s="152">
        <f t="shared" si="113"/>
        <v>22523.7</v>
      </c>
    </row>
    <row r="176" spans="1:8" ht="15.75" outlineLevel="5" x14ac:dyDescent="0.25">
      <c r="A176" s="150" t="s">
        <v>415</v>
      </c>
      <c r="B176" s="150" t="s">
        <v>428</v>
      </c>
      <c r="C176" s="150" t="s">
        <v>89</v>
      </c>
      <c r="D176" s="150"/>
      <c r="E176" s="151" t="s">
        <v>90</v>
      </c>
      <c r="F176" s="152">
        <f t="shared" ref="F176" si="114">F177+F178</f>
        <v>19540.600000000002</v>
      </c>
      <c r="G176" s="152">
        <f t="shared" ref="G176:H176" si="115">G177+G178</f>
        <v>19540.600000000002</v>
      </c>
      <c r="H176" s="152">
        <f t="shared" si="115"/>
        <v>19540.600000000002</v>
      </c>
    </row>
    <row r="177" spans="1:8" ht="15.75" outlineLevel="7" x14ac:dyDescent="0.25">
      <c r="A177" s="155" t="s">
        <v>415</v>
      </c>
      <c r="B177" s="155" t="s">
        <v>428</v>
      </c>
      <c r="C177" s="155" t="s">
        <v>89</v>
      </c>
      <c r="D177" s="155" t="s">
        <v>7</v>
      </c>
      <c r="E177" s="103" t="s">
        <v>8</v>
      </c>
      <c r="F177" s="109">
        <v>226.9</v>
      </c>
      <c r="G177" s="156">
        <v>226.9</v>
      </c>
      <c r="H177" s="156">
        <v>226.9</v>
      </c>
    </row>
    <row r="178" spans="1:8" ht="15.75" outlineLevel="7" x14ac:dyDescent="0.25">
      <c r="A178" s="155" t="s">
        <v>415</v>
      </c>
      <c r="B178" s="155" t="s">
        <v>428</v>
      </c>
      <c r="C178" s="155" t="s">
        <v>89</v>
      </c>
      <c r="D178" s="155" t="s">
        <v>52</v>
      </c>
      <c r="E178" s="103" t="s">
        <v>53</v>
      </c>
      <c r="F178" s="109">
        <v>19313.7</v>
      </c>
      <c r="G178" s="156">
        <v>19313.7</v>
      </c>
      <c r="H178" s="156">
        <v>19313.7</v>
      </c>
    </row>
    <row r="179" spans="1:8" ht="15.75" outlineLevel="5" x14ac:dyDescent="0.25">
      <c r="A179" s="150" t="s">
        <v>415</v>
      </c>
      <c r="B179" s="150" t="s">
        <v>428</v>
      </c>
      <c r="C179" s="150" t="s">
        <v>91</v>
      </c>
      <c r="D179" s="150"/>
      <c r="E179" s="151" t="s">
        <v>92</v>
      </c>
      <c r="F179" s="152">
        <f t="shared" ref="F179" si="116">F180</f>
        <v>983</v>
      </c>
      <c r="G179" s="152">
        <f t="shared" ref="G179:H179" si="117">G180</f>
        <v>2983.1</v>
      </c>
      <c r="H179" s="152">
        <f t="shared" si="117"/>
        <v>2983.1</v>
      </c>
    </row>
    <row r="180" spans="1:8" ht="15.75" outlineLevel="7" x14ac:dyDescent="0.25">
      <c r="A180" s="155" t="s">
        <v>415</v>
      </c>
      <c r="B180" s="155" t="s">
        <v>428</v>
      </c>
      <c r="C180" s="155" t="s">
        <v>91</v>
      </c>
      <c r="D180" s="155" t="s">
        <v>52</v>
      </c>
      <c r="E180" s="103" t="s">
        <v>53</v>
      </c>
      <c r="F180" s="109">
        <v>983</v>
      </c>
      <c r="G180" s="109">
        <v>2983.1</v>
      </c>
      <c r="H180" s="109">
        <v>2983.1</v>
      </c>
    </row>
    <row r="181" spans="1:8" ht="31.5" outlineLevel="3" x14ac:dyDescent="0.25">
      <c r="A181" s="150" t="s">
        <v>415</v>
      </c>
      <c r="B181" s="150" t="s">
        <v>428</v>
      </c>
      <c r="C181" s="150" t="s">
        <v>82</v>
      </c>
      <c r="D181" s="150"/>
      <c r="E181" s="151" t="s">
        <v>83</v>
      </c>
      <c r="F181" s="152">
        <f t="shared" ref="F181:F182" si="118">F182</f>
        <v>11373.199999999999</v>
      </c>
      <c r="G181" s="152">
        <f t="shared" ref="G181:H182" si="119">G182</f>
        <v>11373.199999999999</v>
      </c>
      <c r="H181" s="152">
        <f t="shared" si="119"/>
        <v>11373.199999999999</v>
      </c>
    </row>
    <row r="182" spans="1:8" ht="15.75" outlineLevel="4" x14ac:dyDescent="0.25">
      <c r="A182" s="150" t="s">
        <v>415</v>
      </c>
      <c r="B182" s="150" t="s">
        <v>428</v>
      </c>
      <c r="C182" s="150" t="s">
        <v>84</v>
      </c>
      <c r="D182" s="150"/>
      <c r="E182" s="151" t="s">
        <v>31</v>
      </c>
      <c r="F182" s="152">
        <f t="shared" si="118"/>
        <v>11373.199999999999</v>
      </c>
      <c r="G182" s="152">
        <f t="shared" si="119"/>
        <v>11373.199999999999</v>
      </c>
      <c r="H182" s="152">
        <f t="shared" si="119"/>
        <v>11373.199999999999</v>
      </c>
    </row>
    <row r="183" spans="1:8" ht="15.75" outlineLevel="5" x14ac:dyDescent="0.25">
      <c r="A183" s="150" t="s">
        <v>415</v>
      </c>
      <c r="B183" s="150" t="s">
        <v>428</v>
      </c>
      <c r="C183" s="150" t="s">
        <v>85</v>
      </c>
      <c r="D183" s="150"/>
      <c r="E183" s="151" t="s">
        <v>86</v>
      </c>
      <c r="F183" s="152">
        <f t="shared" ref="F183" si="120">F184+F185+F186</f>
        <v>11373.199999999999</v>
      </c>
      <c r="G183" s="152">
        <f t="shared" ref="G183:H183" si="121">G184+G185+G186</f>
        <v>11373.199999999999</v>
      </c>
      <c r="H183" s="152">
        <f t="shared" si="121"/>
        <v>11373.199999999999</v>
      </c>
    </row>
    <row r="184" spans="1:8" ht="31.5" outlineLevel="7" x14ac:dyDescent="0.25">
      <c r="A184" s="155" t="s">
        <v>415</v>
      </c>
      <c r="B184" s="155" t="s">
        <v>428</v>
      </c>
      <c r="C184" s="155" t="s">
        <v>85</v>
      </c>
      <c r="D184" s="155" t="s">
        <v>4</v>
      </c>
      <c r="E184" s="103" t="s">
        <v>5</v>
      </c>
      <c r="F184" s="109">
        <v>10391.799999999999</v>
      </c>
      <c r="G184" s="156">
        <v>10391.799999999999</v>
      </c>
      <c r="H184" s="156">
        <v>10391.799999999999</v>
      </c>
    </row>
    <row r="185" spans="1:8" ht="15.75" outlineLevel="7" x14ac:dyDescent="0.25">
      <c r="A185" s="155" t="s">
        <v>415</v>
      </c>
      <c r="B185" s="155" t="s">
        <v>428</v>
      </c>
      <c r="C185" s="155" t="s">
        <v>85</v>
      </c>
      <c r="D185" s="155" t="s">
        <v>7</v>
      </c>
      <c r="E185" s="103" t="s">
        <v>8</v>
      </c>
      <c r="F185" s="109">
        <v>951.6</v>
      </c>
      <c r="G185" s="156">
        <v>951.6</v>
      </c>
      <c r="H185" s="156">
        <v>951.6</v>
      </c>
    </row>
    <row r="186" spans="1:8" ht="15.75" outlineLevel="7" x14ac:dyDescent="0.25">
      <c r="A186" s="155" t="s">
        <v>415</v>
      </c>
      <c r="B186" s="155" t="s">
        <v>428</v>
      </c>
      <c r="C186" s="155" t="s">
        <v>85</v>
      </c>
      <c r="D186" s="155" t="s">
        <v>15</v>
      </c>
      <c r="E186" s="103" t="s">
        <v>16</v>
      </c>
      <c r="F186" s="109">
        <v>29.8</v>
      </c>
      <c r="G186" s="156">
        <v>29.8</v>
      </c>
      <c r="H186" s="156">
        <v>29.8</v>
      </c>
    </row>
    <row r="187" spans="1:8" ht="15.75" outlineLevel="1" x14ac:dyDescent="0.25">
      <c r="A187" s="150" t="s">
        <v>415</v>
      </c>
      <c r="B187" s="150" t="s">
        <v>430</v>
      </c>
      <c r="C187" s="150"/>
      <c r="D187" s="150"/>
      <c r="E187" s="151" t="s">
        <v>431</v>
      </c>
      <c r="F187" s="152">
        <f t="shared" ref="F187:F188" si="122">F188</f>
        <v>3363.2000000000003</v>
      </c>
      <c r="G187" s="152">
        <f t="shared" ref="G187:H188" si="123">G188</f>
        <v>3363.2000000000003</v>
      </c>
      <c r="H187" s="152">
        <f t="shared" si="123"/>
        <v>3363.2000000000003</v>
      </c>
    </row>
    <row r="188" spans="1:8" ht="15.75" outlineLevel="2" x14ac:dyDescent="0.25">
      <c r="A188" s="150" t="s">
        <v>415</v>
      </c>
      <c r="B188" s="150" t="s">
        <v>430</v>
      </c>
      <c r="C188" s="150" t="s">
        <v>36</v>
      </c>
      <c r="D188" s="150"/>
      <c r="E188" s="151" t="s">
        <v>37</v>
      </c>
      <c r="F188" s="152">
        <f t="shared" si="122"/>
        <v>3363.2000000000003</v>
      </c>
      <c r="G188" s="152">
        <f t="shared" si="123"/>
        <v>3363.2000000000003</v>
      </c>
      <c r="H188" s="152">
        <f t="shared" si="123"/>
        <v>3363.2000000000003</v>
      </c>
    </row>
    <row r="189" spans="1:8" ht="15.75" outlineLevel="3" x14ac:dyDescent="0.25">
      <c r="A189" s="150" t="s">
        <v>415</v>
      </c>
      <c r="B189" s="150" t="s">
        <v>430</v>
      </c>
      <c r="C189" s="150" t="s">
        <v>38</v>
      </c>
      <c r="D189" s="150"/>
      <c r="E189" s="151" t="s">
        <v>39</v>
      </c>
      <c r="F189" s="152">
        <f>F190+F199</f>
        <v>3363.2000000000003</v>
      </c>
      <c r="G189" s="152">
        <f>G190+G199</f>
        <v>3363.2000000000003</v>
      </c>
      <c r="H189" s="152">
        <f>H190+H199</f>
        <v>3363.2000000000003</v>
      </c>
    </row>
    <row r="190" spans="1:8" ht="15.75" outlineLevel="4" x14ac:dyDescent="0.25">
      <c r="A190" s="150" t="s">
        <v>415</v>
      </c>
      <c r="B190" s="150" t="s">
        <v>430</v>
      </c>
      <c r="C190" s="150" t="s">
        <v>95</v>
      </c>
      <c r="D190" s="163"/>
      <c r="E190" s="151" t="s">
        <v>96</v>
      </c>
      <c r="F190" s="152">
        <f>F191+F195+F193+F197</f>
        <v>2524.2000000000003</v>
      </c>
      <c r="G190" s="152">
        <f t="shared" ref="G190:H190" si="124">G191+G195+G193+G197</f>
        <v>2524.2000000000003</v>
      </c>
      <c r="H190" s="152">
        <f t="shared" si="124"/>
        <v>2524.2000000000003</v>
      </c>
    </row>
    <row r="191" spans="1:8" ht="15.75" outlineLevel="5" x14ac:dyDescent="0.25">
      <c r="A191" s="150" t="s">
        <v>415</v>
      </c>
      <c r="B191" s="163" t="s">
        <v>430</v>
      </c>
      <c r="C191" s="163" t="s">
        <v>97</v>
      </c>
      <c r="D191" s="163"/>
      <c r="E191" s="151" t="s">
        <v>98</v>
      </c>
      <c r="F191" s="152">
        <f t="shared" ref="F191" si="125">F192</f>
        <v>1356.4</v>
      </c>
      <c r="G191" s="152">
        <f t="shared" ref="G191:H191" si="126">G192</f>
        <v>1356.4</v>
      </c>
      <c r="H191" s="152">
        <f t="shared" si="126"/>
        <v>1356.4</v>
      </c>
    </row>
    <row r="192" spans="1:8" ht="15.75" outlineLevel="7" x14ac:dyDescent="0.25">
      <c r="A192" s="155" t="s">
        <v>415</v>
      </c>
      <c r="B192" s="155" t="s">
        <v>430</v>
      </c>
      <c r="C192" s="155" t="s">
        <v>97</v>
      </c>
      <c r="D192" s="155" t="s">
        <v>7</v>
      </c>
      <c r="E192" s="103" t="s">
        <v>8</v>
      </c>
      <c r="F192" s="109">
        <v>1356.4</v>
      </c>
      <c r="G192" s="156">
        <v>1356.4</v>
      </c>
      <c r="H192" s="156">
        <v>1356.4</v>
      </c>
    </row>
    <row r="193" spans="1:8" ht="15.75" outlineLevel="7" x14ac:dyDescent="0.25">
      <c r="A193" s="150" t="s">
        <v>415</v>
      </c>
      <c r="B193" s="163" t="s">
        <v>430</v>
      </c>
      <c r="C193" s="150" t="s">
        <v>281</v>
      </c>
      <c r="D193" s="150"/>
      <c r="E193" s="151" t="s">
        <v>282</v>
      </c>
      <c r="F193" s="152">
        <f t="shared" ref="F193" si="127">F194</f>
        <v>50</v>
      </c>
      <c r="G193" s="152">
        <f t="shared" ref="G193:H193" si="128">G194</f>
        <v>50</v>
      </c>
      <c r="H193" s="152">
        <f t="shared" si="128"/>
        <v>50</v>
      </c>
    </row>
    <row r="194" spans="1:8" ht="15.75" outlineLevel="7" x14ac:dyDescent="0.25">
      <c r="A194" s="155" t="s">
        <v>415</v>
      </c>
      <c r="B194" s="155" t="s">
        <v>430</v>
      </c>
      <c r="C194" s="155" t="s">
        <v>281</v>
      </c>
      <c r="D194" s="155" t="s">
        <v>7</v>
      </c>
      <c r="E194" s="103" t="s">
        <v>8</v>
      </c>
      <c r="F194" s="109">
        <v>50</v>
      </c>
      <c r="G194" s="109">
        <v>50</v>
      </c>
      <c r="H194" s="109">
        <v>50</v>
      </c>
    </row>
    <row r="195" spans="1:8" ht="15.75" outlineLevel="5" x14ac:dyDescent="0.25">
      <c r="A195" s="150" t="s">
        <v>415</v>
      </c>
      <c r="B195" s="150" t="s">
        <v>430</v>
      </c>
      <c r="C195" s="150" t="s">
        <v>99</v>
      </c>
      <c r="D195" s="150"/>
      <c r="E195" s="151" t="s">
        <v>362</v>
      </c>
      <c r="F195" s="152">
        <f t="shared" ref="F195:F197" si="129">F196</f>
        <v>765</v>
      </c>
      <c r="G195" s="152">
        <f t="shared" ref="G195:H197" si="130">G196</f>
        <v>765</v>
      </c>
      <c r="H195" s="152">
        <f t="shared" si="130"/>
        <v>765</v>
      </c>
    </row>
    <row r="196" spans="1:8" ht="31.5" outlineLevel="7" x14ac:dyDescent="0.25">
      <c r="A196" s="155" t="s">
        <v>415</v>
      </c>
      <c r="B196" s="155" t="s">
        <v>430</v>
      </c>
      <c r="C196" s="155" t="s">
        <v>99</v>
      </c>
      <c r="D196" s="155" t="s">
        <v>4</v>
      </c>
      <c r="E196" s="103" t="s">
        <v>5</v>
      </c>
      <c r="F196" s="109">
        <v>765</v>
      </c>
      <c r="G196" s="156">
        <v>765</v>
      </c>
      <c r="H196" s="156">
        <v>765</v>
      </c>
    </row>
    <row r="197" spans="1:8" ht="15.75" outlineLevel="5" x14ac:dyDescent="0.25">
      <c r="A197" s="150" t="s">
        <v>415</v>
      </c>
      <c r="B197" s="150" t="s">
        <v>430</v>
      </c>
      <c r="C197" s="150" t="s">
        <v>99</v>
      </c>
      <c r="D197" s="150"/>
      <c r="E197" s="151" t="s">
        <v>590</v>
      </c>
      <c r="F197" s="152">
        <f t="shared" si="129"/>
        <v>352.8</v>
      </c>
      <c r="G197" s="152">
        <f t="shared" si="130"/>
        <v>352.8</v>
      </c>
      <c r="H197" s="152">
        <f t="shared" si="130"/>
        <v>352.8</v>
      </c>
    </row>
    <row r="198" spans="1:8" ht="31.5" outlineLevel="7" x14ac:dyDescent="0.25">
      <c r="A198" s="155" t="s">
        <v>415</v>
      </c>
      <c r="B198" s="155" t="s">
        <v>430</v>
      </c>
      <c r="C198" s="155" t="s">
        <v>99</v>
      </c>
      <c r="D198" s="155" t="s">
        <v>4</v>
      </c>
      <c r="E198" s="103" t="s">
        <v>5</v>
      </c>
      <c r="F198" s="109">
        <v>352.8</v>
      </c>
      <c r="G198" s="156">
        <v>352.8</v>
      </c>
      <c r="H198" s="156">
        <v>352.8</v>
      </c>
    </row>
    <row r="199" spans="1:8" ht="15.75" outlineLevel="7" x14ac:dyDescent="0.25">
      <c r="A199" s="150" t="s">
        <v>415</v>
      </c>
      <c r="B199" s="150" t="s">
        <v>430</v>
      </c>
      <c r="C199" s="164" t="s">
        <v>520</v>
      </c>
      <c r="D199" s="164"/>
      <c r="E199" s="165" t="s">
        <v>519</v>
      </c>
      <c r="F199" s="152">
        <f t="shared" ref="F199:F200" si="131">F200</f>
        <v>839</v>
      </c>
      <c r="G199" s="152">
        <f t="shared" ref="G199:H200" si="132">G200</f>
        <v>839</v>
      </c>
      <c r="H199" s="152">
        <f t="shared" si="132"/>
        <v>839</v>
      </c>
    </row>
    <row r="200" spans="1:8" s="147" customFormat="1" ht="15.75" outlineLevel="7" x14ac:dyDescent="0.25">
      <c r="A200" s="150" t="s">
        <v>415</v>
      </c>
      <c r="B200" s="150" t="s">
        <v>430</v>
      </c>
      <c r="C200" s="164" t="s">
        <v>515</v>
      </c>
      <c r="D200" s="164" t="s">
        <v>387</v>
      </c>
      <c r="E200" s="166" t="s">
        <v>544</v>
      </c>
      <c r="F200" s="152">
        <f t="shared" si="131"/>
        <v>839</v>
      </c>
      <c r="G200" s="152">
        <f t="shared" si="132"/>
        <v>839</v>
      </c>
      <c r="H200" s="152">
        <f t="shared" si="132"/>
        <v>839</v>
      </c>
    </row>
    <row r="201" spans="1:8" ht="15.75" outlineLevel="7" x14ac:dyDescent="0.25">
      <c r="A201" s="155" t="s">
        <v>415</v>
      </c>
      <c r="B201" s="155" t="s">
        <v>430</v>
      </c>
      <c r="C201" s="167" t="s">
        <v>515</v>
      </c>
      <c r="D201" s="167" t="s">
        <v>52</v>
      </c>
      <c r="E201" s="105" t="s">
        <v>365</v>
      </c>
      <c r="F201" s="109">
        <v>839</v>
      </c>
      <c r="G201" s="109">
        <v>839</v>
      </c>
      <c r="H201" s="109">
        <v>839</v>
      </c>
    </row>
    <row r="202" spans="1:8" ht="15.75" outlineLevel="7" x14ac:dyDescent="0.25">
      <c r="A202" s="150" t="s">
        <v>415</v>
      </c>
      <c r="B202" s="150" t="s">
        <v>432</v>
      </c>
      <c r="C202" s="155"/>
      <c r="D202" s="155"/>
      <c r="E202" s="154" t="s">
        <v>433</v>
      </c>
      <c r="F202" s="152">
        <f>F203+F238+F245+F263+F228+F223</f>
        <v>443796.89999999997</v>
      </c>
      <c r="G202" s="152">
        <f>G203+G238+G245+G263+G228+G223</f>
        <v>314606.70000000007</v>
      </c>
      <c r="H202" s="152">
        <f>H203+H238+H245+H263+H228+H223</f>
        <v>327230.10000000003</v>
      </c>
    </row>
    <row r="203" spans="1:8" ht="15.75" outlineLevel="1" x14ac:dyDescent="0.25">
      <c r="A203" s="150" t="s">
        <v>415</v>
      </c>
      <c r="B203" s="150" t="s">
        <v>434</v>
      </c>
      <c r="C203" s="150"/>
      <c r="D203" s="150"/>
      <c r="E203" s="151" t="s">
        <v>435</v>
      </c>
      <c r="F203" s="152">
        <f>F204+F215</f>
        <v>49643.8</v>
      </c>
      <c r="G203" s="152">
        <f>G204+G215</f>
        <v>5853.6</v>
      </c>
      <c r="H203" s="152">
        <f>H204+H215</f>
        <v>5853.6</v>
      </c>
    </row>
    <row r="204" spans="1:8" ht="15.75" outlineLevel="2" x14ac:dyDescent="0.25">
      <c r="A204" s="150" t="s">
        <v>415</v>
      </c>
      <c r="B204" s="150" t="s">
        <v>434</v>
      </c>
      <c r="C204" s="150" t="s">
        <v>36</v>
      </c>
      <c r="D204" s="150"/>
      <c r="E204" s="151" t="s">
        <v>37</v>
      </c>
      <c r="F204" s="152">
        <f t="shared" ref="F204:F205" si="133">F205</f>
        <v>47343.8</v>
      </c>
      <c r="G204" s="152">
        <f t="shared" ref="G204:H205" si="134">G205</f>
        <v>2953.6</v>
      </c>
      <c r="H204" s="152">
        <f t="shared" si="134"/>
        <v>2953.6</v>
      </c>
    </row>
    <row r="205" spans="1:8" ht="15.75" outlineLevel="3" x14ac:dyDescent="0.25">
      <c r="A205" s="150" t="s">
        <v>415</v>
      </c>
      <c r="B205" s="150" t="s">
        <v>434</v>
      </c>
      <c r="C205" s="150" t="s">
        <v>38</v>
      </c>
      <c r="D205" s="150"/>
      <c r="E205" s="151" t="s">
        <v>39</v>
      </c>
      <c r="F205" s="152">
        <f t="shared" si="133"/>
        <v>47343.8</v>
      </c>
      <c r="G205" s="152">
        <f t="shared" si="134"/>
        <v>2953.6</v>
      </c>
      <c r="H205" s="152">
        <f t="shared" si="134"/>
        <v>2953.6</v>
      </c>
    </row>
    <row r="206" spans="1:8" ht="15.75" outlineLevel="4" x14ac:dyDescent="0.25">
      <c r="A206" s="150" t="s">
        <v>415</v>
      </c>
      <c r="B206" s="150" t="s">
        <v>434</v>
      </c>
      <c r="C206" s="150" t="s">
        <v>95</v>
      </c>
      <c r="D206" s="150"/>
      <c r="E206" s="151" t="s">
        <v>96</v>
      </c>
      <c r="F206" s="152">
        <f>F211+F207+F209+F213</f>
        <v>47343.8</v>
      </c>
      <c r="G206" s="152">
        <f t="shared" ref="G206:H206" si="135">G211+G207+G209+G213</f>
        <v>2953.6</v>
      </c>
      <c r="H206" s="152">
        <f t="shared" si="135"/>
        <v>2953.6</v>
      </c>
    </row>
    <row r="207" spans="1:8" ht="31.5" outlineLevel="4" x14ac:dyDescent="0.25">
      <c r="A207" s="150" t="s">
        <v>415</v>
      </c>
      <c r="B207" s="150" t="s">
        <v>434</v>
      </c>
      <c r="C207" s="150" t="s">
        <v>591</v>
      </c>
      <c r="D207" s="150"/>
      <c r="E207" s="151" t="s">
        <v>592</v>
      </c>
      <c r="F207" s="152">
        <f t="shared" ref="F207:H207" si="136">F208</f>
        <v>127.8</v>
      </c>
      <c r="G207" s="152">
        <f t="shared" si="136"/>
        <v>131.6</v>
      </c>
      <c r="H207" s="152">
        <f t="shared" si="136"/>
        <v>131.6</v>
      </c>
    </row>
    <row r="208" spans="1:8" ht="15.75" outlineLevel="4" x14ac:dyDescent="0.25">
      <c r="A208" s="155" t="s">
        <v>415</v>
      </c>
      <c r="B208" s="155" t="s">
        <v>434</v>
      </c>
      <c r="C208" s="155" t="s">
        <v>591</v>
      </c>
      <c r="D208" s="155" t="s">
        <v>52</v>
      </c>
      <c r="E208" s="103" t="s">
        <v>53</v>
      </c>
      <c r="F208" s="109">
        <v>127.8</v>
      </c>
      <c r="G208" s="156">
        <v>131.6</v>
      </c>
      <c r="H208" s="156">
        <v>131.6</v>
      </c>
    </row>
    <row r="209" spans="1:8" ht="15.75" outlineLevel="4" x14ac:dyDescent="0.25">
      <c r="A209" s="150" t="s">
        <v>415</v>
      </c>
      <c r="B209" s="150" t="s">
        <v>434</v>
      </c>
      <c r="C209" s="150" t="s">
        <v>593</v>
      </c>
      <c r="D209" s="150"/>
      <c r="E209" s="151" t="s">
        <v>594</v>
      </c>
      <c r="F209" s="152">
        <f t="shared" ref="F209:H209" si="137">F210</f>
        <v>2822</v>
      </c>
      <c r="G209" s="152">
        <f t="shared" si="137"/>
        <v>2822</v>
      </c>
      <c r="H209" s="152">
        <f t="shared" si="137"/>
        <v>2822</v>
      </c>
    </row>
    <row r="210" spans="1:8" ht="15.75" outlineLevel="4" x14ac:dyDescent="0.25">
      <c r="A210" s="155" t="s">
        <v>415</v>
      </c>
      <c r="B210" s="155" t="s">
        <v>434</v>
      </c>
      <c r="C210" s="155" t="s">
        <v>593</v>
      </c>
      <c r="D210" s="155" t="s">
        <v>52</v>
      </c>
      <c r="E210" s="103" t="s">
        <v>53</v>
      </c>
      <c r="F210" s="109">
        <v>2822</v>
      </c>
      <c r="G210" s="156">
        <v>2822</v>
      </c>
      <c r="H210" s="156">
        <v>2822</v>
      </c>
    </row>
    <row r="211" spans="1:8" ht="31.5" outlineLevel="5" x14ac:dyDescent="0.25">
      <c r="A211" s="150" t="s">
        <v>415</v>
      </c>
      <c r="B211" s="150" t="s">
        <v>434</v>
      </c>
      <c r="C211" s="150" t="s">
        <v>596</v>
      </c>
      <c r="D211" s="150"/>
      <c r="E211" s="151" t="s">
        <v>595</v>
      </c>
      <c r="F211" s="152">
        <f t="shared" ref="F211:F213" si="138">F212</f>
        <v>444</v>
      </c>
      <c r="G211" s="152"/>
      <c r="H211" s="152"/>
    </row>
    <row r="212" spans="1:8" ht="15.75" outlineLevel="7" x14ac:dyDescent="0.25">
      <c r="A212" s="155" t="s">
        <v>415</v>
      </c>
      <c r="B212" s="155" t="s">
        <v>434</v>
      </c>
      <c r="C212" s="155" t="s">
        <v>596</v>
      </c>
      <c r="D212" s="155" t="s">
        <v>52</v>
      </c>
      <c r="E212" s="103" t="s">
        <v>53</v>
      </c>
      <c r="F212" s="109">
        <v>444</v>
      </c>
      <c r="G212" s="156"/>
      <c r="H212" s="156"/>
    </row>
    <row r="213" spans="1:8" ht="31.5" outlineLevel="5" x14ac:dyDescent="0.25">
      <c r="A213" s="150" t="s">
        <v>415</v>
      </c>
      <c r="B213" s="150" t="s">
        <v>434</v>
      </c>
      <c r="C213" s="150" t="s">
        <v>596</v>
      </c>
      <c r="D213" s="150"/>
      <c r="E213" s="151" t="s">
        <v>597</v>
      </c>
      <c r="F213" s="152">
        <f t="shared" si="138"/>
        <v>43950</v>
      </c>
      <c r="G213" s="152"/>
      <c r="H213" s="152"/>
    </row>
    <row r="214" spans="1:8" ht="15.75" outlineLevel="7" x14ac:dyDescent="0.25">
      <c r="A214" s="155" t="s">
        <v>415</v>
      </c>
      <c r="B214" s="155" t="s">
        <v>434</v>
      </c>
      <c r="C214" s="155" t="s">
        <v>596</v>
      </c>
      <c r="D214" s="155" t="s">
        <v>52</v>
      </c>
      <c r="E214" s="103" t="s">
        <v>53</v>
      </c>
      <c r="F214" s="109">
        <v>43950</v>
      </c>
      <c r="G214" s="156"/>
      <c r="H214" s="156"/>
    </row>
    <row r="215" spans="1:8" ht="15.75" outlineLevel="2" x14ac:dyDescent="0.25">
      <c r="A215" s="150" t="s">
        <v>415</v>
      </c>
      <c r="B215" s="150" t="s">
        <v>434</v>
      </c>
      <c r="C215" s="150" t="s">
        <v>100</v>
      </c>
      <c r="D215" s="150"/>
      <c r="E215" s="151" t="s">
        <v>101</v>
      </c>
      <c r="F215" s="152">
        <f t="shared" ref="F215" si="139">F216</f>
        <v>2300</v>
      </c>
      <c r="G215" s="152">
        <f t="shared" ref="G215:H215" si="140">G216</f>
        <v>2900</v>
      </c>
      <c r="H215" s="152">
        <f t="shared" si="140"/>
        <v>2900</v>
      </c>
    </row>
    <row r="216" spans="1:8" ht="15.75" outlineLevel="3" x14ac:dyDescent="0.25">
      <c r="A216" s="150" t="s">
        <v>415</v>
      </c>
      <c r="B216" s="150" t="s">
        <v>434</v>
      </c>
      <c r="C216" s="150" t="s">
        <v>102</v>
      </c>
      <c r="D216" s="150"/>
      <c r="E216" s="151" t="s">
        <v>103</v>
      </c>
      <c r="F216" s="152">
        <f t="shared" ref="F216" si="141">F217+F220</f>
        <v>2300</v>
      </c>
      <c r="G216" s="152">
        <f t="shared" ref="G216:H216" si="142">G217+G220</f>
        <v>2900</v>
      </c>
      <c r="H216" s="152">
        <f t="shared" si="142"/>
        <v>2900</v>
      </c>
    </row>
    <row r="217" spans="1:8" ht="15.75" outlineLevel="4" x14ac:dyDescent="0.25">
      <c r="A217" s="150" t="s">
        <v>415</v>
      </c>
      <c r="B217" s="150" t="s">
        <v>434</v>
      </c>
      <c r="C217" s="150" t="s">
        <v>104</v>
      </c>
      <c r="D217" s="150"/>
      <c r="E217" s="151" t="s">
        <v>105</v>
      </c>
      <c r="F217" s="152">
        <f t="shared" ref="F217:F218" si="143">F218</f>
        <v>1300</v>
      </c>
      <c r="G217" s="152">
        <f t="shared" ref="G217:H218" si="144">G218</f>
        <v>1900</v>
      </c>
      <c r="H217" s="152">
        <f t="shared" si="144"/>
        <v>1900</v>
      </c>
    </row>
    <row r="218" spans="1:8" ht="15.75" outlineLevel="5" x14ac:dyDescent="0.25">
      <c r="A218" s="150" t="s">
        <v>415</v>
      </c>
      <c r="B218" s="150" t="s">
        <v>434</v>
      </c>
      <c r="C218" s="150" t="s">
        <v>106</v>
      </c>
      <c r="D218" s="150"/>
      <c r="E218" s="151" t="s">
        <v>107</v>
      </c>
      <c r="F218" s="152">
        <f t="shared" si="143"/>
        <v>1300</v>
      </c>
      <c r="G218" s="152">
        <f t="shared" si="144"/>
        <v>1900</v>
      </c>
      <c r="H218" s="152">
        <f t="shared" si="144"/>
        <v>1900</v>
      </c>
    </row>
    <row r="219" spans="1:8" ht="15.75" outlineLevel="7" x14ac:dyDescent="0.25">
      <c r="A219" s="155" t="s">
        <v>415</v>
      </c>
      <c r="B219" s="155" t="s">
        <v>434</v>
      </c>
      <c r="C219" s="155" t="s">
        <v>106</v>
      </c>
      <c r="D219" s="155" t="s">
        <v>15</v>
      </c>
      <c r="E219" s="103" t="s">
        <v>16</v>
      </c>
      <c r="F219" s="109">
        <v>1300</v>
      </c>
      <c r="G219" s="109">
        <v>1900</v>
      </c>
      <c r="H219" s="109">
        <v>1900</v>
      </c>
    </row>
    <row r="220" spans="1:8" ht="15.75" outlineLevel="4" x14ac:dyDescent="0.25">
      <c r="A220" s="150" t="s">
        <v>415</v>
      </c>
      <c r="B220" s="150" t="s">
        <v>434</v>
      </c>
      <c r="C220" s="150" t="s">
        <v>108</v>
      </c>
      <c r="D220" s="150"/>
      <c r="E220" s="151" t="s">
        <v>109</v>
      </c>
      <c r="F220" s="152">
        <f t="shared" ref="F220:F221" si="145">F221</f>
        <v>1000</v>
      </c>
      <c r="G220" s="152">
        <f t="shared" ref="G220:H221" si="146">G221</f>
        <v>1000</v>
      </c>
      <c r="H220" s="152">
        <f t="shared" si="146"/>
        <v>1000</v>
      </c>
    </row>
    <row r="221" spans="1:8" ht="15.75" outlineLevel="5" x14ac:dyDescent="0.25">
      <c r="A221" s="150" t="s">
        <v>415</v>
      </c>
      <c r="B221" s="150" t="s">
        <v>434</v>
      </c>
      <c r="C221" s="150" t="s">
        <v>110</v>
      </c>
      <c r="D221" s="150"/>
      <c r="E221" s="151" t="s">
        <v>111</v>
      </c>
      <c r="F221" s="152">
        <f t="shared" si="145"/>
        <v>1000</v>
      </c>
      <c r="G221" s="152">
        <f t="shared" si="146"/>
        <v>1000</v>
      </c>
      <c r="H221" s="152">
        <f t="shared" si="146"/>
        <v>1000</v>
      </c>
    </row>
    <row r="222" spans="1:8" ht="15.75" outlineLevel="7" x14ac:dyDescent="0.25">
      <c r="A222" s="155" t="s">
        <v>415</v>
      </c>
      <c r="B222" s="155" t="s">
        <v>434</v>
      </c>
      <c r="C222" s="155" t="s">
        <v>110</v>
      </c>
      <c r="D222" s="155" t="s">
        <v>15</v>
      </c>
      <c r="E222" s="103" t="s">
        <v>16</v>
      </c>
      <c r="F222" s="109">
        <v>1000</v>
      </c>
      <c r="G222" s="109">
        <v>1000</v>
      </c>
      <c r="H222" s="109">
        <v>1000</v>
      </c>
    </row>
    <row r="223" spans="1:8" ht="15.75" outlineLevel="7" x14ac:dyDescent="0.25">
      <c r="A223" s="150" t="s">
        <v>415</v>
      </c>
      <c r="B223" s="150" t="s">
        <v>560</v>
      </c>
      <c r="C223" s="150" t="s">
        <v>112</v>
      </c>
      <c r="D223" s="150"/>
      <c r="E223" s="151" t="s">
        <v>113</v>
      </c>
      <c r="F223" s="168">
        <f t="shared" ref="F223" si="147">F224</f>
        <v>1375</v>
      </c>
      <c r="G223" s="168">
        <f t="shared" ref="G223:H226" si="148">G224</f>
        <v>1375</v>
      </c>
      <c r="H223" s="168">
        <f t="shared" si="148"/>
        <v>1375</v>
      </c>
    </row>
    <row r="224" spans="1:8" ht="15.75" outlineLevel="7" x14ac:dyDescent="0.25">
      <c r="A224" s="150" t="s">
        <v>415</v>
      </c>
      <c r="B224" s="150" t="s">
        <v>560</v>
      </c>
      <c r="C224" s="150" t="s">
        <v>114</v>
      </c>
      <c r="D224" s="150"/>
      <c r="E224" s="151" t="s">
        <v>561</v>
      </c>
      <c r="F224" s="152">
        <f t="shared" ref="F224:F226" si="149">F225</f>
        <v>1375</v>
      </c>
      <c r="G224" s="152">
        <f t="shared" si="148"/>
        <v>1375</v>
      </c>
      <c r="H224" s="152">
        <f t="shared" si="148"/>
        <v>1375</v>
      </c>
    </row>
    <row r="225" spans="1:8" ht="15.75" outlineLevel="7" x14ac:dyDescent="0.25">
      <c r="A225" s="150" t="s">
        <v>415</v>
      </c>
      <c r="B225" s="150" t="s">
        <v>560</v>
      </c>
      <c r="C225" s="150" t="s">
        <v>115</v>
      </c>
      <c r="D225" s="150"/>
      <c r="E225" s="151" t="s">
        <v>116</v>
      </c>
      <c r="F225" s="152">
        <f t="shared" si="149"/>
        <v>1375</v>
      </c>
      <c r="G225" s="152">
        <f t="shared" si="148"/>
        <v>1375</v>
      </c>
      <c r="H225" s="152">
        <f t="shared" si="148"/>
        <v>1375</v>
      </c>
    </row>
    <row r="226" spans="1:8" ht="15.75" outlineLevel="7" x14ac:dyDescent="0.25">
      <c r="A226" s="150" t="s">
        <v>415</v>
      </c>
      <c r="B226" s="150" t="s">
        <v>560</v>
      </c>
      <c r="C226" s="150" t="s">
        <v>162</v>
      </c>
      <c r="D226" s="150"/>
      <c r="E226" s="151" t="s">
        <v>163</v>
      </c>
      <c r="F226" s="152">
        <f t="shared" si="149"/>
        <v>1375</v>
      </c>
      <c r="G226" s="152">
        <f t="shared" si="148"/>
        <v>1375</v>
      </c>
      <c r="H226" s="152">
        <f t="shared" si="148"/>
        <v>1375</v>
      </c>
    </row>
    <row r="227" spans="1:8" ht="15.75" outlineLevel="7" x14ac:dyDescent="0.25">
      <c r="A227" s="155" t="s">
        <v>415</v>
      </c>
      <c r="B227" s="155" t="s">
        <v>560</v>
      </c>
      <c r="C227" s="155" t="s">
        <v>162</v>
      </c>
      <c r="D227" s="155" t="s">
        <v>52</v>
      </c>
      <c r="E227" s="103" t="s">
        <v>53</v>
      </c>
      <c r="F227" s="109">
        <v>1375</v>
      </c>
      <c r="G227" s="156">
        <v>1375</v>
      </c>
      <c r="H227" s="156">
        <v>1375</v>
      </c>
    </row>
    <row r="228" spans="1:8" ht="15.75" outlineLevel="7" x14ac:dyDescent="0.25">
      <c r="A228" s="150" t="s">
        <v>415</v>
      </c>
      <c r="B228" s="150" t="s">
        <v>529</v>
      </c>
      <c r="C228" s="150"/>
      <c r="D228" s="150"/>
      <c r="E228" s="151" t="s">
        <v>530</v>
      </c>
      <c r="F228" s="152">
        <f t="shared" ref="F228" si="150">F229</f>
        <v>1900</v>
      </c>
      <c r="G228" s="152">
        <f t="shared" ref="G228:H228" si="151">G229</f>
        <v>1600</v>
      </c>
      <c r="H228" s="152">
        <f t="shared" si="151"/>
        <v>1600</v>
      </c>
    </row>
    <row r="229" spans="1:8" ht="15.75" outlineLevel="7" x14ac:dyDescent="0.25">
      <c r="A229" s="150" t="s">
        <v>415</v>
      </c>
      <c r="B229" s="150" t="s">
        <v>529</v>
      </c>
      <c r="C229" s="150" t="s">
        <v>36</v>
      </c>
      <c r="D229" s="150"/>
      <c r="E229" s="151" t="s">
        <v>37</v>
      </c>
      <c r="F229" s="152">
        <f t="shared" ref="F229" si="152">F230+F234</f>
        <v>1900</v>
      </c>
      <c r="G229" s="152">
        <f t="shared" ref="G229:H229" si="153">G230+G234</f>
        <v>1600</v>
      </c>
      <c r="H229" s="152">
        <f t="shared" si="153"/>
        <v>1600</v>
      </c>
    </row>
    <row r="230" spans="1:8" ht="15.75" outlineLevel="7" x14ac:dyDescent="0.25">
      <c r="A230" s="150" t="s">
        <v>415</v>
      </c>
      <c r="B230" s="150" t="s">
        <v>529</v>
      </c>
      <c r="C230" s="150" t="s">
        <v>76</v>
      </c>
      <c r="D230" s="150"/>
      <c r="E230" s="151" t="s">
        <v>77</v>
      </c>
      <c r="F230" s="152">
        <f t="shared" ref="F230:F232" si="154">F231</f>
        <v>1300</v>
      </c>
      <c r="G230" s="152">
        <f t="shared" ref="G230:H232" si="155">G231</f>
        <v>1000</v>
      </c>
      <c r="H230" s="152">
        <f t="shared" si="155"/>
        <v>1000</v>
      </c>
    </row>
    <row r="231" spans="1:8" ht="15.75" outlineLevel="7" x14ac:dyDescent="0.25">
      <c r="A231" s="150" t="s">
        <v>415</v>
      </c>
      <c r="B231" s="150" t="s">
        <v>529</v>
      </c>
      <c r="C231" s="150" t="s">
        <v>87</v>
      </c>
      <c r="D231" s="150"/>
      <c r="E231" s="151" t="s">
        <v>531</v>
      </c>
      <c r="F231" s="152">
        <f t="shared" si="154"/>
        <v>1300</v>
      </c>
      <c r="G231" s="152">
        <f t="shared" si="155"/>
        <v>1000</v>
      </c>
      <c r="H231" s="152">
        <f t="shared" si="155"/>
        <v>1000</v>
      </c>
    </row>
    <row r="232" spans="1:8" ht="15.75" outlineLevel="7" x14ac:dyDescent="0.25">
      <c r="A232" s="150" t="s">
        <v>415</v>
      </c>
      <c r="B232" s="150" t="s">
        <v>529</v>
      </c>
      <c r="C232" s="150" t="s">
        <v>117</v>
      </c>
      <c r="D232" s="150"/>
      <c r="E232" s="151" t="s">
        <v>118</v>
      </c>
      <c r="F232" s="152">
        <f t="shared" si="154"/>
        <v>1300</v>
      </c>
      <c r="G232" s="152">
        <f t="shared" si="155"/>
        <v>1000</v>
      </c>
      <c r="H232" s="152">
        <f t="shared" si="155"/>
        <v>1000</v>
      </c>
    </row>
    <row r="233" spans="1:8" ht="15.75" outlineLevel="7" x14ac:dyDescent="0.25">
      <c r="A233" s="155" t="s">
        <v>415</v>
      </c>
      <c r="B233" s="155" t="s">
        <v>529</v>
      </c>
      <c r="C233" s="155" t="s">
        <v>117</v>
      </c>
      <c r="D233" s="155" t="s">
        <v>7</v>
      </c>
      <c r="E233" s="103" t="s">
        <v>8</v>
      </c>
      <c r="F233" s="109">
        <v>1300</v>
      </c>
      <c r="G233" s="156">
        <v>1000</v>
      </c>
      <c r="H233" s="156">
        <v>1000</v>
      </c>
    </row>
    <row r="234" spans="1:8" ht="15.75" outlineLevel="7" x14ac:dyDescent="0.25">
      <c r="A234" s="150" t="s">
        <v>415</v>
      </c>
      <c r="B234" s="150" t="s">
        <v>529</v>
      </c>
      <c r="C234" s="150" t="s">
        <v>119</v>
      </c>
      <c r="D234" s="150"/>
      <c r="E234" s="151" t="s">
        <v>120</v>
      </c>
      <c r="F234" s="152">
        <f t="shared" ref="F234:F236" si="156">F235</f>
        <v>600</v>
      </c>
      <c r="G234" s="152">
        <f t="shared" ref="G234:H236" si="157">G235</f>
        <v>600</v>
      </c>
      <c r="H234" s="152">
        <f t="shared" si="157"/>
        <v>600</v>
      </c>
    </row>
    <row r="235" spans="1:8" ht="15.75" outlineLevel="7" x14ac:dyDescent="0.25">
      <c r="A235" s="150" t="s">
        <v>415</v>
      </c>
      <c r="B235" s="150" t="s">
        <v>529</v>
      </c>
      <c r="C235" s="150" t="s">
        <v>121</v>
      </c>
      <c r="D235" s="150"/>
      <c r="E235" s="151" t="s">
        <v>122</v>
      </c>
      <c r="F235" s="152">
        <f t="shared" si="156"/>
        <v>600</v>
      </c>
      <c r="G235" s="152">
        <f t="shared" si="157"/>
        <v>600</v>
      </c>
      <c r="H235" s="152">
        <f t="shared" si="157"/>
        <v>600</v>
      </c>
    </row>
    <row r="236" spans="1:8" ht="15.75" outlineLevel="7" x14ac:dyDescent="0.25">
      <c r="A236" s="150" t="s">
        <v>415</v>
      </c>
      <c r="B236" s="150" t="s">
        <v>529</v>
      </c>
      <c r="C236" s="150" t="s">
        <v>123</v>
      </c>
      <c r="D236" s="150"/>
      <c r="E236" s="151" t="s">
        <v>124</v>
      </c>
      <c r="F236" s="152">
        <f t="shared" si="156"/>
        <v>600</v>
      </c>
      <c r="G236" s="152">
        <f t="shared" si="157"/>
        <v>600</v>
      </c>
      <c r="H236" s="152">
        <f t="shared" si="157"/>
        <v>600</v>
      </c>
    </row>
    <row r="237" spans="1:8" ht="15.75" outlineLevel="7" x14ac:dyDescent="0.25">
      <c r="A237" s="155" t="s">
        <v>415</v>
      </c>
      <c r="B237" s="155" t="s">
        <v>529</v>
      </c>
      <c r="C237" s="155" t="s">
        <v>123</v>
      </c>
      <c r="D237" s="155" t="s">
        <v>7</v>
      </c>
      <c r="E237" s="103" t="s">
        <v>8</v>
      </c>
      <c r="F237" s="109">
        <v>600</v>
      </c>
      <c r="G237" s="156">
        <v>600</v>
      </c>
      <c r="H237" s="156">
        <v>600</v>
      </c>
    </row>
    <row r="238" spans="1:8" ht="15.75" outlineLevel="1" x14ac:dyDescent="0.25">
      <c r="A238" s="150" t="s">
        <v>415</v>
      </c>
      <c r="B238" s="150" t="s">
        <v>437</v>
      </c>
      <c r="C238" s="150"/>
      <c r="D238" s="150"/>
      <c r="E238" s="151" t="s">
        <v>438</v>
      </c>
      <c r="F238" s="152">
        <f t="shared" ref="F238:F241" si="158">F239</f>
        <v>6010</v>
      </c>
      <c r="G238" s="152">
        <f t="shared" ref="G238:H241" si="159">G239</f>
        <v>5052.8</v>
      </c>
      <c r="H238" s="152">
        <f t="shared" si="159"/>
        <v>5052.8</v>
      </c>
    </row>
    <row r="239" spans="1:8" ht="15.75" outlineLevel="2" x14ac:dyDescent="0.25">
      <c r="A239" s="150" t="s">
        <v>415</v>
      </c>
      <c r="B239" s="150" t="s">
        <v>437</v>
      </c>
      <c r="C239" s="150" t="s">
        <v>112</v>
      </c>
      <c r="D239" s="150"/>
      <c r="E239" s="151" t="s">
        <v>113</v>
      </c>
      <c r="F239" s="152">
        <f t="shared" si="158"/>
        <v>6010</v>
      </c>
      <c r="G239" s="152">
        <f t="shared" si="159"/>
        <v>5052.8</v>
      </c>
      <c r="H239" s="152">
        <f t="shared" si="159"/>
        <v>5052.8</v>
      </c>
    </row>
    <row r="240" spans="1:8" ht="15.75" outlineLevel="3" x14ac:dyDescent="0.25">
      <c r="A240" s="150" t="s">
        <v>415</v>
      </c>
      <c r="B240" s="150" t="s">
        <v>437</v>
      </c>
      <c r="C240" s="150" t="s">
        <v>125</v>
      </c>
      <c r="D240" s="150"/>
      <c r="E240" s="151" t="s">
        <v>126</v>
      </c>
      <c r="F240" s="152">
        <f t="shared" si="158"/>
        <v>6010</v>
      </c>
      <c r="G240" s="152">
        <f t="shared" si="159"/>
        <v>5052.8</v>
      </c>
      <c r="H240" s="152">
        <f t="shared" si="159"/>
        <v>5052.8</v>
      </c>
    </row>
    <row r="241" spans="1:8" ht="15.75" outlineLevel="4" x14ac:dyDescent="0.25">
      <c r="A241" s="150" t="s">
        <v>415</v>
      </c>
      <c r="B241" s="150" t="s">
        <v>437</v>
      </c>
      <c r="C241" s="150" t="s">
        <v>127</v>
      </c>
      <c r="D241" s="150"/>
      <c r="E241" s="151" t="s">
        <v>70</v>
      </c>
      <c r="F241" s="152">
        <f t="shared" si="158"/>
        <v>6010</v>
      </c>
      <c r="G241" s="152">
        <f t="shared" si="159"/>
        <v>5052.8</v>
      </c>
      <c r="H241" s="152">
        <f t="shared" si="159"/>
        <v>5052.8</v>
      </c>
    </row>
    <row r="242" spans="1:8" ht="15.75" outlineLevel="5" x14ac:dyDescent="0.25">
      <c r="A242" s="150" t="s">
        <v>415</v>
      </c>
      <c r="B242" s="150" t="s">
        <v>437</v>
      </c>
      <c r="C242" s="150" t="s">
        <v>128</v>
      </c>
      <c r="D242" s="150"/>
      <c r="E242" s="151" t="s">
        <v>129</v>
      </c>
      <c r="F242" s="152">
        <f t="shared" ref="F242" si="160">F243+F244</f>
        <v>6010</v>
      </c>
      <c r="G242" s="152">
        <f t="shared" ref="G242:H242" si="161">G243+G244</f>
        <v>5052.8</v>
      </c>
      <c r="H242" s="152">
        <f t="shared" si="161"/>
        <v>5052.8</v>
      </c>
    </row>
    <row r="243" spans="1:8" ht="15.75" outlineLevel="7" x14ac:dyDescent="0.25">
      <c r="A243" s="155" t="s">
        <v>415</v>
      </c>
      <c r="B243" s="155" t="s">
        <v>437</v>
      </c>
      <c r="C243" s="155" t="s">
        <v>128</v>
      </c>
      <c r="D243" s="155" t="s">
        <v>7</v>
      </c>
      <c r="E243" s="103" t="s">
        <v>8</v>
      </c>
      <c r="F243" s="109">
        <v>5010</v>
      </c>
      <c r="G243" s="156">
        <v>4146.3</v>
      </c>
      <c r="H243" s="156">
        <v>4146.3</v>
      </c>
    </row>
    <row r="244" spans="1:8" ht="15.75" outlineLevel="7" x14ac:dyDescent="0.25">
      <c r="A244" s="155" t="s">
        <v>415</v>
      </c>
      <c r="B244" s="155" t="s">
        <v>437</v>
      </c>
      <c r="C244" s="155" t="s">
        <v>128</v>
      </c>
      <c r="D244" s="155" t="s">
        <v>15</v>
      </c>
      <c r="E244" s="103" t="s">
        <v>16</v>
      </c>
      <c r="F244" s="109">
        <v>1000</v>
      </c>
      <c r="G244" s="156">
        <v>906.5</v>
      </c>
      <c r="H244" s="156">
        <v>906.5</v>
      </c>
    </row>
    <row r="245" spans="1:8" ht="15.75" outlineLevel="1" x14ac:dyDescent="0.25">
      <c r="A245" s="150" t="s">
        <v>415</v>
      </c>
      <c r="B245" s="150" t="s">
        <v>439</v>
      </c>
      <c r="C245" s="150"/>
      <c r="D245" s="150"/>
      <c r="E245" s="151" t="s">
        <v>440</v>
      </c>
      <c r="F245" s="152">
        <f>F246</f>
        <v>369492.1</v>
      </c>
      <c r="G245" s="152">
        <f t="shared" ref="G245:H245" si="162">G246</f>
        <v>298514.30000000005</v>
      </c>
      <c r="H245" s="152">
        <f t="shared" si="162"/>
        <v>311137.7</v>
      </c>
    </row>
    <row r="246" spans="1:8" ht="15.75" outlineLevel="2" x14ac:dyDescent="0.25">
      <c r="A246" s="150" t="s">
        <v>415</v>
      </c>
      <c r="B246" s="150" t="s">
        <v>439</v>
      </c>
      <c r="C246" s="150" t="s">
        <v>112</v>
      </c>
      <c r="D246" s="150"/>
      <c r="E246" s="151" t="s">
        <v>113</v>
      </c>
      <c r="F246" s="152">
        <f>F247+F259</f>
        <v>369492.1</v>
      </c>
      <c r="G246" s="152">
        <f>G247+G259</f>
        <v>298514.30000000005</v>
      </c>
      <c r="H246" s="152">
        <f>H247+H259</f>
        <v>311137.7</v>
      </c>
    </row>
    <row r="247" spans="1:8" ht="15.75" outlineLevel="3" x14ac:dyDescent="0.25">
      <c r="A247" s="150" t="s">
        <v>415</v>
      </c>
      <c r="B247" s="150" t="s">
        <v>439</v>
      </c>
      <c r="C247" s="150" t="s">
        <v>130</v>
      </c>
      <c r="D247" s="150"/>
      <c r="E247" s="151" t="s">
        <v>131</v>
      </c>
      <c r="F247" s="152">
        <f>F248+F251</f>
        <v>244313</v>
      </c>
      <c r="G247" s="152">
        <f t="shared" ref="G247:H247" si="163">G248+G251</f>
        <v>203044.2</v>
      </c>
      <c r="H247" s="152">
        <f t="shared" si="163"/>
        <v>215667.6</v>
      </c>
    </row>
    <row r="248" spans="1:8" ht="15.75" outlineLevel="4" x14ac:dyDescent="0.25">
      <c r="A248" s="150" t="s">
        <v>415</v>
      </c>
      <c r="B248" s="150" t="s">
        <v>439</v>
      </c>
      <c r="C248" s="150" t="s">
        <v>132</v>
      </c>
      <c r="D248" s="150"/>
      <c r="E248" s="151" t="s">
        <v>133</v>
      </c>
      <c r="F248" s="152">
        <f>F249</f>
        <v>133500</v>
      </c>
      <c r="G248" s="152">
        <f t="shared" ref="G248:H248" si="164">G249</f>
        <v>123507.1</v>
      </c>
      <c r="H248" s="152">
        <f t="shared" si="164"/>
        <v>133500</v>
      </c>
    </row>
    <row r="249" spans="1:8" ht="15.75" outlineLevel="5" x14ac:dyDescent="0.25">
      <c r="A249" s="150" t="s">
        <v>415</v>
      </c>
      <c r="B249" s="150" t="s">
        <v>439</v>
      </c>
      <c r="C249" s="150" t="s">
        <v>856</v>
      </c>
      <c r="D249" s="150"/>
      <c r="E249" s="151" t="s">
        <v>134</v>
      </c>
      <c r="F249" s="152">
        <f t="shared" ref="F249" si="165">F250</f>
        <v>133500</v>
      </c>
      <c r="G249" s="152">
        <f t="shared" ref="G249:H249" si="166">G250</f>
        <v>123507.1</v>
      </c>
      <c r="H249" s="152">
        <f t="shared" si="166"/>
        <v>133500</v>
      </c>
    </row>
    <row r="250" spans="1:8" ht="15.75" outlineLevel="7" x14ac:dyDescent="0.25">
      <c r="A250" s="155" t="s">
        <v>415</v>
      </c>
      <c r="B250" s="155" t="s">
        <v>439</v>
      </c>
      <c r="C250" s="155" t="s">
        <v>856</v>
      </c>
      <c r="D250" s="155" t="s">
        <v>52</v>
      </c>
      <c r="E250" s="103" t="s">
        <v>53</v>
      </c>
      <c r="F250" s="109">
        <v>133500</v>
      </c>
      <c r="G250" s="156">
        <f>133500-15.8-9977.1</f>
        <v>123507.1</v>
      </c>
      <c r="H250" s="156">
        <v>133500</v>
      </c>
    </row>
    <row r="251" spans="1:8" ht="15.75" outlineLevel="4" x14ac:dyDescent="0.25">
      <c r="A251" s="150" t="s">
        <v>415</v>
      </c>
      <c r="B251" s="150" t="s">
        <v>439</v>
      </c>
      <c r="C251" s="150" t="s">
        <v>857</v>
      </c>
      <c r="D251" s="150"/>
      <c r="E251" s="151" t="s">
        <v>441</v>
      </c>
      <c r="F251" s="152">
        <f>F254+F252+F257</f>
        <v>110813</v>
      </c>
      <c r="G251" s="152">
        <f t="shared" ref="G251:H251" si="167">G254+G252+G257</f>
        <v>79537.100000000006</v>
      </c>
      <c r="H251" s="152">
        <f t="shared" si="167"/>
        <v>82167.600000000006</v>
      </c>
    </row>
    <row r="252" spans="1:8" ht="15.75" outlineLevel="2" x14ac:dyDescent="0.25">
      <c r="A252" s="150" t="s">
        <v>415</v>
      </c>
      <c r="B252" s="150" t="s">
        <v>439</v>
      </c>
      <c r="C252" s="150" t="s">
        <v>858</v>
      </c>
      <c r="D252" s="150"/>
      <c r="E252" s="151" t="s">
        <v>536</v>
      </c>
      <c r="F252" s="152">
        <f>F253</f>
        <v>4958.1000000000004</v>
      </c>
      <c r="G252" s="152">
        <f t="shared" ref="G252:H252" si="168">G253</f>
        <v>5534.2</v>
      </c>
      <c r="H252" s="152">
        <f t="shared" si="168"/>
        <v>8164.7000000000007</v>
      </c>
    </row>
    <row r="253" spans="1:8" ht="15.75" outlineLevel="2" x14ac:dyDescent="0.25">
      <c r="A253" s="155" t="s">
        <v>415</v>
      </c>
      <c r="B253" s="155" t="s">
        <v>439</v>
      </c>
      <c r="C253" s="155" t="s">
        <v>858</v>
      </c>
      <c r="D253" s="155" t="s">
        <v>52</v>
      </c>
      <c r="E253" s="103" t="s">
        <v>53</v>
      </c>
      <c r="F253" s="109">
        <v>4958.1000000000004</v>
      </c>
      <c r="G253" s="156">
        <v>5534.2</v>
      </c>
      <c r="H253" s="156">
        <f>10534.2-2369.5</f>
        <v>8164.7000000000007</v>
      </c>
    </row>
    <row r="254" spans="1:8" ht="31.5" outlineLevel="5" x14ac:dyDescent="0.25">
      <c r="A254" s="150" t="s">
        <v>415</v>
      </c>
      <c r="B254" s="150" t="s">
        <v>439</v>
      </c>
      <c r="C254" s="150" t="s">
        <v>650</v>
      </c>
      <c r="D254" s="150"/>
      <c r="E254" s="151" t="s">
        <v>363</v>
      </c>
      <c r="F254" s="152">
        <f t="shared" ref="F254" si="169">F256+F255</f>
        <v>39412.699999999997</v>
      </c>
      <c r="G254" s="152">
        <f t="shared" ref="G254:H254" si="170">G256+G255</f>
        <v>7400.3</v>
      </c>
      <c r="H254" s="152">
        <f t="shared" si="170"/>
        <v>7400.3</v>
      </c>
    </row>
    <row r="255" spans="1:8" ht="15.75" outlineLevel="5" x14ac:dyDescent="0.25">
      <c r="A255" s="155" t="s">
        <v>415</v>
      </c>
      <c r="B255" s="155" t="s">
        <v>439</v>
      </c>
      <c r="C255" s="155" t="s">
        <v>650</v>
      </c>
      <c r="D255" s="167" t="s">
        <v>93</v>
      </c>
      <c r="E255" s="169" t="s">
        <v>94</v>
      </c>
      <c r="F255" s="109">
        <v>32030.199999999997</v>
      </c>
      <c r="G255" s="156"/>
      <c r="H255" s="156"/>
    </row>
    <row r="256" spans="1:8" ht="15.75" outlineLevel="7" x14ac:dyDescent="0.25">
      <c r="A256" s="155" t="s">
        <v>415</v>
      </c>
      <c r="B256" s="155" t="s">
        <v>439</v>
      </c>
      <c r="C256" s="155" t="s">
        <v>650</v>
      </c>
      <c r="D256" s="155" t="s">
        <v>52</v>
      </c>
      <c r="E256" s="103" t="s">
        <v>53</v>
      </c>
      <c r="F256" s="109">
        <v>7382.5</v>
      </c>
      <c r="G256" s="156">
        <v>7400.3</v>
      </c>
      <c r="H256" s="156">
        <v>7400.3</v>
      </c>
    </row>
    <row r="257" spans="1:8" ht="31.5" outlineLevel="7" x14ac:dyDescent="0.25">
      <c r="A257" s="150" t="s">
        <v>415</v>
      </c>
      <c r="B257" s="150" t="s">
        <v>439</v>
      </c>
      <c r="C257" s="150" t="s">
        <v>650</v>
      </c>
      <c r="D257" s="150"/>
      <c r="E257" s="151" t="s">
        <v>598</v>
      </c>
      <c r="F257" s="152">
        <f>F258</f>
        <v>66442.2</v>
      </c>
      <c r="G257" s="152">
        <f t="shared" ref="G257:H257" si="171">G258</f>
        <v>66602.600000000006</v>
      </c>
      <c r="H257" s="152">
        <f t="shared" si="171"/>
        <v>66602.600000000006</v>
      </c>
    </row>
    <row r="258" spans="1:8" ht="15.75" outlineLevel="7" x14ac:dyDescent="0.25">
      <c r="A258" s="155" t="s">
        <v>415</v>
      </c>
      <c r="B258" s="155" t="s">
        <v>439</v>
      </c>
      <c r="C258" s="155" t="s">
        <v>650</v>
      </c>
      <c r="D258" s="155" t="s">
        <v>52</v>
      </c>
      <c r="E258" s="103" t="s">
        <v>53</v>
      </c>
      <c r="F258" s="109">
        <v>66442.2</v>
      </c>
      <c r="G258" s="156">
        <v>66602.600000000006</v>
      </c>
      <c r="H258" s="156">
        <v>66602.600000000006</v>
      </c>
    </row>
    <row r="259" spans="1:8" ht="15.75" outlineLevel="7" x14ac:dyDescent="0.25">
      <c r="A259" s="150" t="s">
        <v>415</v>
      </c>
      <c r="B259" s="150" t="s">
        <v>439</v>
      </c>
      <c r="C259" s="150" t="s">
        <v>125</v>
      </c>
      <c r="D259" s="150"/>
      <c r="E259" s="151" t="s">
        <v>126</v>
      </c>
      <c r="F259" s="152">
        <f t="shared" ref="F259:F261" si="172">F260</f>
        <v>125179.1</v>
      </c>
      <c r="G259" s="152">
        <f t="shared" ref="G259:H261" si="173">G260</f>
        <v>95470.1</v>
      </c>
      <c r="H259" s="152">
        <f t="shared" si="173"/>
        <v>95470.1</v>
      </c>
    </row>
    <row r="260" spans="1:8" ht="15.75" outlineLevel="7" x14ac:dyDescent="0.25">
      <c r="A260" s="150" t="s">
        <v>415</v>
      </c>
      <c r="B260" s="155" t="s">
        <v>439</v>
      </c>
      <c r="C260" s="150" t="s">
        <v>179</v>
      </c>
      <c r="D260" s="150"/>
      <c r="E260" s="151" t="s">
        <v>31</v>
      </c>
      <c r="F260" s="152">
        <f t="shared" si="172"/>
        <v>125179.1</v>
      </c>
      <c r="G260" s="152">
        <f t="shared" si="173"/>
        <v>95470.1</v>
      </c>
      <c r="H260" s="152">
        <f t="shared" si="173"/>
        <v>95470.1</v>
      </c>
    </row>
    <row r="261" spans="1:8" ht="15.75" outlineLevel="7" x14ac:dyDescent="0.25">
      <c r="A261" s="150" t="s">
        <v>415</v>
      </c>
      <c r="B261" s="150" t="s">
        <v>439</v>
      </c>
      <c r="C261" s="150" t="s">
        <v>859</v>
      </c>
      <c r="D261" s="150"/>
      <c r="E261" s="151" t="s">
        <v>860</v>
      </c>
      <c r="F261" s="152">
        <f t="shared" si="172"/>
        <v>125179.1</v>
      </c>
      <c r="G261" s="152">
        <f t="shared" si="173"/>
        <v>95470.1</v>
      </c>
      <c r="H261" s="152">
        <f t="shared" si="173"/>
        <v>95470.1</v>
      </c>
    </row>
    <row r="262" spans="1:8" ht="15.75" outlineLevel="7" x14ac:dyDescent="0.25">
      <c r="A262" s="155" t="s">
        <v>415</v>
      </c>
      <c r="B262" s="155" t="s">
        <v>439</v>
      </c>
      <c r="C262" s="150" t="s">
        <v>859</v>
      </c>
      <c r="D262" s="155" t="s">
        <v>52</v>
      </c>
      <c r="E262" s="103" t="s">
        <v>53</v>
      </c>
      <c r="F262" s="109">
        <v>125179.1</v>
      </c>
      <c r="G262" s="156">
        <v>95470.1</v>
      </c>
      <c r="H262" s="156">
        <v>95470.1</v>
      </c>
    </row>
    <row r="263" spans="1:8" ht="15.75" outlineLevel="1" x14ac:dyDescent="0.25">
      <c r="A263" s="150" t="s">
        <v>415</v>
      </c>
      <c r="B263" s="150" t="s">
        <v>442</v>
      </c>
      <c r="C263" s="150"/>
      <c r="D263" s="150"/>
      <c r="E263" s="151" t="s">
        <v>443</v>
      </c>
      <c r="F263" s="152">
        <f>F264+F271</f>
        <v>15376</v>
      </c>
      <c r="G263" s="152">
        <f>G264+G271</f>
        <v>2211</v>
      </c>
      <c r="H263" s="152">
        <f>H264+H271</f>
        <v>2211</v>
      </c>
    </row>
    <row r="264" spans="1:8" ht="15.75" outlineLevel="2" x14ac:dyDescent="0.25">
      <c r="A264" s="150" t="s">
        <v>415</v>
      </c>
      <c r="B264" s="150" t="s">
        <v>442</v>
      </c>
      <c r="C264" s="150" t="s">
        <v>135</v>
      </c>
      <c r="D264" s="150"/>
      <c r="E264" s="151" t="s">
        <v>136</v>
      </c>
      <c r="F264" s="152">
        <f>F265</f>
        <v>14276</v>
      </c>
      <c r="G264" s="152">
        <f t="shared" ref="G264:H264" si="174">G265</f>
        <v>1500</v>
      </c>
      <c r="H264" s="152">
        <f t="shared" si="174"/>
        <v>1500</v>
      </c>
    </row>
    <row r="265" spans="1:8" ht="15.75" outlineLevel="2" x14ac:dyDescent="0.25">
      <c r="A265" s="150" t="s">
        <v>415</v>
      </c>
      <c r="B265" s="150" t="s">
        <v>442</v>
      </c>
      <c r="C265" s="150" t="s">
        <v>137</v>
      </c>
      <c r="D265" s="150"/>
      <c r="E265" s="151" t="s">
        <v>138</v>
      </c>
      <c r="F265" s="152">
        <f t="shared" ref="F265:F269" si="175">F266</f>
        <v>14276</v>
      </c>
      <c r="G265" s="152">
        <f t="shared" ref="G265:H269" si="176">G266</f>
        <v>1500</v>
      </c>
      <c r="H265" s="152">
        <f t="shared" si="176"/>
        <v>1500</v>
      </c>
    </row>
    <row r="266" spans="1:8" ht="15.75" outlineLevel="2" x14ac:dyDescent="0.25">
      <c r="A266" s="150" t="s">
        <v>415</v>
      </c>
      <c r="B266" s="150" t="s">
        <v>442</v>
      </c>
      <c r="C266" s="150" t="s">
        <v>139</v>
      </c>
      <c r="D266" s="150"/>
      <c r="E266" s="151" t="s">
        <v>537</v>
      </c>
      <c r="F266" s="152">
        <f>F269+F267</f>
        <v>14276</v>
      </c>
      <c r="G266" s="152">
        <f t="shared" ref="G266:H266" si="177">G269+G267</f>
        <v>1500</v>
      </c>
      <c r="H266" s="152">
        <f t="shared" si="177"/>
        <v>1500</v>
      </c>
    </row>
    <row r="267" spans="1:8" ht="15.75" outlineLevel="2" x14ac:dyDescent="0.25">
      <c r="A267" s="150" t="s">
        <v>415</v>
      </c>
      <c r="B267" s="150" t="s">
        <v>442</v>
      </c>
      <c r="C267" s="150" t="s">
        <v>287</v>
      </c>
      <c r="D267" s="150"/>
      <c r="E267" s="151" t="s">
        <v>288</v>
      </c>
      <c r="F267" s="152">
        <f>F268</f>
        <v>12776</v>
      </c>
      <c r="G267" s="152"/>
      <c r="H267" s="152"/>
    </row>
    <row r="268" spans="1:8" ht="15.75" outlineLevel="2" x14ac:dyDescent="0.25">
      <c r="A268" s="155" t="s">
        <v>415</v>
      </c>
      <c r="B268" s="155" t="s">
        <v>442</v>
      </c>
      <c r="C268" s="155" t="s">
        <v>287</v>
      </c>
      <c r="D268" s="155" t="s">
        <v>52</v>
      </c>
      <c r="E268" s="103" t="s">
        <v>53</v>
      </c>
      <c r="F268" s="109">
        <v>12776</v>
      </c>
      <c r="G268" s="152"/>
      <c r="H268" s="152"/>
    </row>
    <row r="269" spans="1:8" ht="15.75" outlineLevel="2" x14ac:dyDescent="0.25">
      <c r="A269" s="150" t="s">
        <v>415</v>
      </c>
      <c r="B269" s="150" t="s">
        <v>442</v>
      </c>
      <c r="C269" s="150" t="s">
        <v>538</v>
      </c>
      <c r="D269" s="150"/>
      <c r="E269" s="151" t="s">
        <v>545</v>
      </c>
      <c r="F269" s="152">
        <f t="shared" si="175"/>
        <v>1500</v>
      </c>
      <c r="G269" s="152">
        <f t="shared" si="176"/>
        <v>1500</v>
      </c>
      <c r="H269" s="152">
        <f t="shared" si="176"/>
        <v>1500</v>
      </c>
    </row>
    <row r="270" spans="1:8" ht="15.75" outlineLevel="2" x14ac:dyDescent="0.25">
      <c r="A270" s="155" t="s">
        <v>415</v>
      </c>
      <c r="B270" s="155" t="s">
        <v>442</v>
      </c>
      <c r="C270" s="155" t="s">
        <v>538</v>
      </c>
      <c r="D270" s="155" t="s">
        <v>7</v>
      </c>
      <c r="E270" s="103" t="s">
        <v>8</v>
      </c>
      <c r="F270" s="109">
        <v>1500</v>
      </c>
      <c r="G270" s="156">
        <v>1500</v>
      </c>
      <c r="H270" s="156">
        <v>1500</v>
      </c>
    </row>
    <row r="271" spans="1:8" ht="15.75" outlineLevel="2" x14ac:dyDescent="0.25">
      <c r="A271" s="150" t="s">
        <v>415</v>
      </c>
      <c r="B271" s="150" t="s">
        <v>442</v>
      </c>
      <c r="C271" s="150" t="s">
        <v>100</v>
      </c>
      <c r="D271" s="150"/>
      <c r="E271" s="151" t="s">
        <v>101</v>
      </c>
      <c r="F271" s="152">
        <f t="shared" ref="F271:F273" si="178">F272</f>
        <v>1100</v>
      </c>
      <c r="G271" s="152">
        <f t="shared" ref="G271:H273" si="179">G272</f>
        <v>711</v>
      </c>
      <c r="H271" s="152">
        <f t="shared" si="179"/>
        <v>711</v>
      </c>
    </row>
    <row r="272" spans="1:8" ht="15.75" outlineLevel="3" x14ac:dyDescent="0.25">
      <c r="A272" s="150" t="s">
        <v>415</v>
      </c>
      <c r="B272" s="150" t="s">
        <v>442</v>
      </c>
      <c r="C272" s="150" t="s">
        <v>140</v>
      </c>
      <c r="D272" s="150"/>
      <c r="E272" s="151" t="s">
        <v>141</v>
      </c>
      <c r="F272" s="152">
        <f t="shared" si="178"/>
        <v>1100</v>
      </c>
      <c r="G272" s="152">
        <f t="shared" si="179"/>
        <v>711</v>
      </c>
      <c r="H272" s="152">
        <f t="shared" si="179"/>
        <v>711</v>
      </c>
    </row>
    <row r="273" spans="1:8" ht="15.75" outlineLevel="4" x14ac:dyDescent="0.25">
      <c r="A273" s="150" t="s">
        <v>415</v>
      </c>
      <c r="B273" s="150" t="s">
        <v>442</v>
      </c>
      <c r="C273" s="150" t="s">
        <v>142</v>
      </c>
      <c r="D273" s="150"/>
      <c r="E273" s="151" t="s">
        <v>384</v>
      </c>
      <c r="F273" s="152">
        <f t="shared" si="178"/>
        <v>1100</v>
      </c>
      <c r="G273" s="152">
        <f t="shared" si="179"/>
        <v>711</v>
      </c>
      <c r="H273" s="152">
        <f t="shared" si="179"/>
        <v>711</v>
      </c>
    </row>
    <row r="274" spans="1:8" ht="15.75" outlineLevel="7" x14ac:dyDescent="0.25">
      <c r="A274" s="150" t="s">
        <v>415</v>
      </c>
      <c r="B274" s="150" t="s">
        <v>442</v>
      </c>
      <c r="C274" s="150" t="s">
        <v>383</v>
      </c>
      <c r="D274" s="150"/>
      <c r="E274" s="151" t="s">
        <v>143</v>
      </c>
      <c r="F274" s="152">
        <f>F275</f>
        <v>1100</v>
      </c>
      <c r="G274" s="152">
        <f>G275</f>
        <v>711</v>
      </c>
      <c r="H274" s="152">
        <f>H275</f>
        <v>711</v>
      </c>
    </row>
    <row r="275" spans="1:8" ht="15.75" outlineLevel="7" x14ac:dyDescent="0.25">
      <c r="A275" s="155" t="s">
        <v>415</v>
      </c>
      <c r="B275" s="155" t="s">
        <v>442</v>
      </c>
      <c r="C275" s="155" t="s">
        <v>383</v>
      </c>
      <c r="D275" s="155" t="s">
        <v>15</v>
      </c>
      <c r="E275" s="103" t="s">
        <v>16</v>
      </c>
      <c r="F275" s="109">
        <v>1100</v>
      </c>
      <c r="G275" s="156">
        <v>711</v>
      </c>
      <c r="H275" s="156">
        <v>711</v>
      </c>
    </row>
    <row r="276" spans="1:8" ht="15.75" outlineLevel="7" x14ac:dyDescent="0.25">
      <c r="A276" s="150" t="s">
        <v>415</v>
      </c>
      <c r="B276" s="150" t="s">
        <v>444</v>
      </c>
      <c r="C276" s="155"/>
      <c r="D276" s="155"/>
      <c r="E276" s="154" t="s">
        <v>445</v>
      </c>
      <c r="F276" s="152">
        <f>F277+F297+F359+F307</f>
        <v>475770.19999999995</v>
      </c>
      <c r="G276" s="152">
        <f>G277+G297+G359+G307</f>
        <v>348098</v>
      </c>
      <c r="H276" s="152">
        <f>H277+H297+H359+H307</f>
        <v>351417.2</v>
      </c>
    </row>
    <row r="277" spans="1:8" ht="15.75" outlineLevel="1" x14ac:dyDescent="0.25">
      <c r="A277" s="150" t="s">
        <v>415</v>
      </c>
      <c r="B277" s="150" t="s">
        <v>446</v>
      </c>
      <c r="C277" s="150"/>
      <c r="D277" s="150"/>
      <c r="E277" s="151" t="s">
        <v>447</v>
      </c>
      <c r="F277" s="152">
        <f t="shared" ref="F277" si="180">F278</f>
        <v>119863.1</v>
      </c>
      <c r="G277" s="152">
        <f t="shared" ref="G277:H278" si="181">G278</f>
        <v>99960.9</v>
      </c>
      <c r="H277" s="152">
        <f t="shared" si="181"/>
        <v>99960.9</v>
      </c>
    </row>
    <row r="278" spans="1:8" ht="15.75" outlineLevel="2" x14ac:dyDescent="0.25">
      <c r="A278" s="150" t="s">
        <v>415</v>
      </c>
      <c r="B278" s="150" t="s">
        <v>446</v>
      </c>
      <c r="C278" s="150" t="s">
        <v>112</v>
      </c>
      <c r="D278" s="150"/>
      <c r="E278" s="151" t="s">
        <v>113</v>
      </c>
      <c r="F278" s="152">
        <f>F279</f>
        <v>119863.1</v>
      </c>
      <c r="G278" s="152">
        <f t="shared" si="181"/>
        <v>99960.9</v>
      </c>
      <c r="H278" s="152">
        <f t="shared" si="181"/>
        <v>99960.9</v>
      </c>
    </row>
    <row r="279" spans="1:8" ht="15.75" outlineLevel="3" x14ac:dyDescent="0.25">
      <c r="A279" s="150" t="s">
        <v>415</v>
      </c>
      <c r="B279" s="150" t="s">
        <v>446</v>
      </c>
      <c r="C279" s="150" t="s">
        <v>146</v>
      </c>
      <c r="D279" s="150"/>
      <c r="E279" s="151" t="s">
        <v>147</v>
      </c>
      <c r="F279" s="152">
        <f t="shared" ref="F279" si="182">F280</f>
        <v>119863.1</v>
      </c>
      <c r="G279" s="152">
        <f t="shared" ref="G279:H279" si="183">G280</f>
        <v>99960.9</v>
      </c>
      <c r="H279" s="152">
        <f t="shared" si="183"/>
        <v>99960.9</v>
      </c>
    </row>
    <row r="280" spans="1:8" ht="15.75" outlineLevel="4" x14ac:dyDescent="0.25">
      <c r="A280" s="150" t="s">
        <v>415</v>
      </c>
      <c r="B280" s="150" t="s">
        <v>446</v>
      </c>
      <c r="C280" s="150" t="s">
        <v>148</v>
      </c>
      <c r="D280" s="150"/>
      <c r="E280" s="151" t="s">
        <v>149</v>
      </c>
      <c r="F280" s="152">
        <f>F281+F285+F288+F293+F295+F291</f>
        <v>119863.1</v>
      </c>
      <c r="G280" s="152">
        <f>G281+G285+G288+G293+G295+G291</f>
        <v>99960.9</v>
      </c>
      <c r="H280" s="152">
        <f>H281+H285+H288+H293+H295+H291</f>
        <v>99960.9</v>
      </c>
    </row>
    <row r="281" spans="1:8" ht="15.75" outlineLevel="5" x14ac:dyDescent="0.25">
      <c r="A281" s="150" t="s">
        <v>415</v>
      </c>
      <c r="B281" s="150" t="s">
        <v>446</v>
      </c>
      <c r="C281" s="150" t="s">
        <v>150</v>
      </c>
      <c r="D281" s="150"/>
      <c r="E281" s="151" t="s">
        <v>151</v>
      </c>
      <c r="F281" s="152">
        <f>F284+F282+F283</f>
        <v>8687.1</v>
      </c>
      <c r="G281" s="152">
        <f t="shared" ref="G281:H281" si="184">G284+G282+G283</f>
        <v>8387.1</v>
      </c>
      <c r="H281" s="152">
        <f t="shared" si="184"/>
        <v>8387.1</v>
      </c>
    </row>
    <row r="282" spans="1:8" ht="15.75" outlineLevel="5" x14ac:dyDescent="0.25">
      <c r="A282" s="155" t="s">
        <v>415</v>
      </c>
      <c r="B282" s="155" t="s">
        <v>446</v>
      </c>
      <c r="C282" s="155" t="s">
        <v>150</v>
      </c>
      <c r="D282" s="155" t="s">
        <v>7</v>
      </c>
      <c r="E282" s="103" t="s">
        <v>8</v>
      </c>
      <c r="F282" s="109">
        <v>5300</v>
      </c>
      <c r="G282" s="156">
        <v>5000</v>
      </c>
      <c r="H282" s="156">
        <v>5000</v>
      </c>
    </row>
    <row r="283" spans="1:8" ht="15.75" outlineLevel="5" x14ac:dyDescent="0.25">
      <c r="A283" s="155" t="s">
        <v>415</v>
      </c>
      <c r="B283" s="155" t="s">
        <v>446</v>
      </c>
      <c r="C283" s="155" t="s">
        <v>150</v>
      </c>
      <c r="D283" s="155" t="s">
        <v>52</v>
      </c>
      <c r="E283" s="103" t="s">
        <v>53</v>
      </c>
      <c r="F283" s="109">
        <v>500</v>
      </c>
      <c r="G283" s="156">
        <v>500</v>
      </c>
      <c r="H283" s="156">
        <v>500</v>
      </c>
    </row>
    <row r="284" spans="1:8" ht="15.75" outlineLevel="7" x14ac:dyDescent="0.25">
      <c r="A284" s="155" t="s">
        <v>415</v>
      </c>
      <c r="B284" s="155" t="s">
        <v>446</v>
      </c>
      <c r="C284" s="155" t="s">
        <v>150</v>
      </c>
      <c r="D284" s="155" t="s">
        <v>15</v>
      </c>
      <c r="E284" s="103" t="s">
        <v>16</v>
      </c>
      <c r="F284" s="109">
        <v>2887.1</v>
      </c>
      <c r="G284" s="109">
        <v>2887.1</v>
      </c>
      <c r="H284" s="109">
        <v>2887.1</v>
      </c>
    </row>
    <row r="285" spans="1:8" ht="15.75" outlineLevel="5" x14ac:dyDescent="0.25">
      <c r="A285" s="150" t="s">
        <v>415</v>
      </c>
      <c r="B285" s="150" t="s">
        <v>446</v>
      </c>
      <c r="C285" s="150" t="s">
        <v>152</v>
      </c>
      <c r="D285" s="150"/>
      <c r="E285" s="151" t="s">
        <v>377</v>
      </c>
      <c r="F285" s="152">
        <f t="shared" ref="F285" si="185">F286+F287</f>
        <v>11900</v>
      </c>
      <c r="G285" s="152">
        <f t="shared" ref="G285:H285" si="186">G286+G287</f>
        <v>11950</v>
      </c>
      <c r="H285" s="152">
        <f t="shared" si="186"/>
        <v>11950</v>
      </c>
    </row>
    <row r="286" spans="1:8" ht="15.75" outlineLevel="7" x14ac:dyDescent="0.25">
      <c r="A286" s="155" t="s">
        <v>415</v>
      </c>
      <c r="B286" s="155" t="s">
        <v>446</v>
      </c>
      <c r="C286" s="155" t="s">
        <v>152</v>
      </c>
      <c r="D286" s="155" t="s">
        <v>7</v>
      </c>
      <c r="E286" s="103" t="s">
        <v>8</v>
      </c>
      <c r="F286" s="109">
        <v>1500</v>
      </c>
      <c r="G286" s="156">
        <v>1550</v>
      </c>
      <c r="H286" s="156">
        <v>1550</v>
      </c>
    </row>
    <row r="287" spans="1:8" ht="15.75" outlineLevel="7" x14ac:dyDescent="0.25">
      <c r="A287" s="155" t="s">
        <v>415</v>
      </c>
      <c r="B287" s="155" t="s">
        <v>446</v>
      </c>
      <c r="C287" s="155" t="s">
        <v>152</v>
      </c>
      <c r="D287" s="155" t="s">
        <v>52</v>
      </c>
      <c r="E287" s="103" t="s">
        <v>53</v>
      </c>
      <c r="F287" s="109">
        <v>10400</v>
      </c>
      <c r="G287" s="156">
        <v>10400</v>
      </c>
      <c r="H287" s="156">
        <v>10400</v>
      </c>
    </row>
    <row r="288" spans="1:8" ht="15.75" outlineLevel="5" x14ac:dyDescent="0.25">
      <c r="A288" s="150" t="s">
        <v>415</v>
      </c>
      <c r="B288" s="150" t="s">
        <v>446</v>
      </c>
      <c r="C288" s="150" t="s">
        <v>153</v>
      </c>
      <c r="D288" s="150"/>
      <c r="E288" s="151" t="s">
        <v>381</v>
      </c>
      <c r="F288" s="152">
        <f>F290+F289</f>
        <v>30230</v>
      </c>
      <c r="G288" s="152">
        <f t="shared" ref="G288:H288" si="187">G290+G289</f>
        <v>10577.8</v>
      </c>
      <c r="H288" s="152">
        <f t="shared" si="187"/>
        <v>10577.8</v>
      </c>
    </row>
    <row r="289" spans="1:8" ht="15.75" outlineLevel="5" x14ac:dyDescent="0.25">
      <c r="A289" s="155" t="s">
        <v>415</v>
      </c>
      <c r="B289" s="155" t="s">
        <v>446</v>
      </c>
      <c r="C289" s="155" t="s">
        <v>153</v>
      </c>
      <c r="D289" s="155" t="s">
        <v>7</v>
      </c>
      <c r="E289" s="103" t="s">
        <v>8</v>
      </c>
      <c r="F289" s="109">
        <v>230</v>
      </c>
      <c r="G289" s="109">
        <v>230</v>
      </c>
      <c r="H289" s="109">
        <v>230</v>
      </c>
    </row>
    <row r="290" spans="1:8" ht="15.75" outlineLevel="7" x14ac:dyDescent="0.25">
      <c r="A290" s="155" t="s">
        <v>415</v>
      </c>
      <c r="B290" s="155" t="s">
        <v>446</v>
      </c>
      <c r="C290" s="155" t="s">
        <v>153</v>
      </c>
      <c r="D290" s="155" t="s">
        <v>93</v>
      </c>
      <c r="E290" s="103" t="s">
        <v>94</v>
      </c>
      <c r="F290" s="109">
        <v>30000</v>
      </c>
      <c r="G290" s="109">
        <v>10347.799999999999</v>
      </c>
      <c r="H290" s="109">
        <v>10347.799999999999</v>
      </c>
    </row>
    <row r="291" spans="1:8" ht="31.5" outlineLevel="5" x14ac:dyDescent="0.25">
      <c r="A291" s="150" t="s">
        <v>415</v>
      </c>
      <c r="B291" s="150" t="s">
        <v>446</v>
      </c>
      <c r="C291" s="150" t="s">
        <v>627</v>
      </c>
      <c r="D291" s="150"/>
      <c r="E291" s="151" t="s">
        <v>359</v>
      </c>
      <c r="F291" s="152">
        <f t="shared" ref="F291:H291" si="188">F292</f>
        <v>246</v>
      </c>
      <c r="G291" s="152">
        <f t="shared" si="188"/>
        <v>246</v>
      </c>
      <c r="H291" s="152">
        <f t="shared" si="188"/>
        <v>246</v>
      </c>
    </row>
    <row r="292" spans="1:8" ht="15.75" outlineLevel="7" x14ac:dyDescent="0.25">
      <c r="A292" s="155" t="s">
        <v>415</v>
      </c>
      <c r="B292" s="155" t="s">
        <v>446</v>
      </c>
      <c r="C292" s="155" t="s">
        <v>627</v>
      </c>
      <c r="D292" s="155" t="s">
        <v>52</v>
      </c>
      <c r="E292" s="103" t="s">
        <v>53</v>
      </c>
      <c r="F292" s="109">
        <v>246</v>
      </c>
      <c r="G292" s="156">
        <v>246</v>
      </c>
      <c r="H292" s="156">
        <v>246</v>
      </c>
    </row>
    <row r="293" spans="1:8" ht="15.75" outlineLevel="7" x14ac:dyDescent="0.25">
      <c r="A293" s="150" t="s">
        <v>415</v>
      </c>
      <c r="B293" s="150" t="s">
        <v>446</v>
      </c>
      <c r="C293" s="150" t="s">
        <v>562</v>
      </c>
      <c r="D293" s="150"/>
      <c r="E293" s="151" t="s">
        <v>511</v>
      </c>
      <c r="F293" s="152">
        <f>F294</f>
        <v>18800</v>
      </c>
      <c r="G293" s="152">
        <f t="shared" ref="G293:H293" si="189">G294</f>
        <v>18800</v>
      </c>
      <c r="H293" s="152">
        <f t="shared" si="189"/>
        <v>18800</v>
      </c>
    </row>
    <row r="294" spans="1:8" ht="15.75" outlineLevel="7" x14ac:dyDescent="0.25">
      <c r="A294" s="155" t="s">
        <v>415</v>
      </c>
      <c r="B294" s="155" t="s">
        <v>446</v>
      </c>
      <c r="C294" s="155" t="s">
        <v>562</v>
      </c>
      <c r="D294" s="155" t="s">
        <v>52</v>
      </c>
      <c r="E294" s="103" t="s">
        <v>53</v>
      </c>
      <c r="F294" s="109">
        <v>18800</v>
      </c>
      <c r="G294" s="109">
        <v>18800</v>
      </c>
      <c r="H294" s="109">
        <v>18800</v>
      </c>
    </row>
    <row r="295" spans="1:8" ht="15.75" outlineLevel="7" x14ac:dyDescent="0.25">
      <c r="A295" s="150" t="s">
        <v>415</v>
      </c>
      <c r="B295" s="150" t="s">
        <v>446</v>
      </c>
      <c r="C295" s="150" t="s">
        <v>562</v>
      </c>
      <c r="D295" s="150"/>
      <c r="E295" s="151" t="s">
        <v>585</v>
      </c>
      <c r="F295" s="152">
        <f>F296</f>
        <v>50000</v>
      </c>
      <c r="G295" s="152">
        <f t="shared" ref="G295:H295" si="190">G296</f>
        <v>50000</v>
      </c>
      <c r="H295" s="152">
        <f t="shared" si="190"/>
        <v>50000</v>
      </c>
    </row>
    <row r="296" spans="1:8" ht="15.75" outlineLevel="7" x14ac:dyDescent="0.25">
      <c r="A296" s="155" t="s">
        <v>415</v>
      </c>
      <c r="B296" s="155" t="s">
        <v>446</v>
      </c>
      <c r="C296" s="155" t="s">
        <v>562</v>
      </c>
      <c r="D296" s="155" t="s">
        <v>52</v>
      </c>
      <c r="E296" s="103" t="s">
        <v>53</v>
      </c>
      <c r="F296" s="109">
        <v>50000</v>
      </c>
      <c r="G296" s="109">
        <v>50000</v>
      </c>
      <c r="H296" s="109">
        <v>50000</v>
      </c>
    </row>
    <row r="297" spans="1:8" ht="15.75" outlineLevel="1" x14ac:dyDescent="0.25">
      <c r="A297" s="150" t="s">
        <v>415</v>
      </c>
      <c r="B297" s="150" t="s">
        <v>448</v>
      </c>
      <c r="C297" s="150"/>
      <c r="D297" s="150"/>
      <c r="E297" s="151" t="s">
        <v>449</v>
      </c>
      <c r="F297" s="152">
        <f t="shared" ref="F297:F298" si="191">F298</f>
        <v>13500</v>
      </c>
      <c r="G297" s="152">
        <f t="shared" ref="G297:H298" si="192">G298</f>
        <v>13500</v>
      </c>
      <c r="H297" s="152">
        <f t="shared" si="192"/>
        <v>13500</v>
      </c>
    </row>
    <row r="298" spans="1:8" ht="15.75" outlineLevel="2" x14ac:dyDescent="0.25">
      <c r="A298" s="150" t="s">
        <v>415</v>
      </c>
      <c r="B298" s="150" t="s">
        <v>448</v>
      </c>
      <c r="C298" s="150" t="s">
        <v>112</v>
      </c>
      <c r="D298" s="150"/>
      <c r="E298" s="151" t="s">
        <v>113</v>
      </c>
      <c r="F298" s="152">
        <f t="shared" si="191"/>
        <v>13500</v>
      </c>
      <c r="G298" s="152">
        <f t="shared" si="192"/>
        <v>13500</v>
      </c>
      <c r="H298" s="152">
        <f t="shared" si="192"/>
        <v>13500</v>
      </c>
    </row>
    <row r="299" spans="1:8" ht="15.75" outlineLevel="3" x14ac:dyDescent="0.25">
      <c r="A299" s="150" t="s">
        <v>415</v>
      </c>
      <c r="B299" s="150" t="s">
        <v>448</v>
      </c>
      <c r="C299" s="150" t="s">
        <v>154</v>
      </c>
      <c r="D299" s="150"/>
      <c r="E299" s="151" t="s">
        <v>155</v>
      </c>
      <c r="F299" s="152">
        <f>F300+F304</f>
        <v>13500</v>
      </c>
      <c r="G299" s="152">
        <f t="shared" ref="G299:H299" si="193">G300+G304</f>
        <v>13500</v>
      </c>
      <c r="H299" s="152">
        <f t="shared" si="193"/>
        <v>13500</v>
      </c>
    </row>
    <row r="300" spans="1:8" ht="15.75" outlineLevel="4" x14ac:dyDescent="0.25">
      <c r="A300" s="150" t="s">
        <v>415</v>
      </c>
      <c r="B300" s="150" t="s">
        <v>448</v>
      </c>
      <c r="C300" s="150" t="s">
        <v>156</v>
      </c>
      <c r="D300" s="150"/>
      <c r="E300" s="151" t="s">
        <v>157</v>
      </c>
      <c r="F300" s="152">
        <f>F301</f>
        <v>10000</v>
      </c>
      <c r="G300" s="152">
        <f t="shared" ref="G300:H300" si="194">G301</f>
        <v>10000</v>
      </c>
      <c r="H300" s="152">
        <f t="shared" si="194"/>
        <v>10000</v>
      </c>
    </row>
    <row r="301" spans="1:8" ht="31.5" outlineLevel="5" x14ac:dyDescent="0.25">
      <c r="A301" s="150" t="s">
        <v>415</v>
      </c>
      <c r="B301" s="150" t="s">
        <v>448</v>
      </c>
      <c r="C301" s="150" t="s">
        <v>158</v>
      </c>
      <c r="D301" s="150"/>
      <c r="E301" s="151" t="s">
        <v>159</v>
      </c>
      <c r="F301" s="152">
        <f>F303+F302</f>
        <v>10000</v>
      </c>
      <c r="G301" s="152">
        <f>G303+G302</f>
        <v>10000</v>
      </c>
      <c r="H301" s="152">
        <f>H303+H302</f>
        <v>10000</v>
      </c>
    </row>
    <row r="302" spans="1:8" ht="15.75" outlineLevel="5" x14ac:dyDescent="0.25">
      <c r="A302" s="155" t="s">
        <v>415</v>
      </c>
      <c r="B302" s="155" t="s">
        <v>448</v>
      </c>
      <c r="C302" s="155" t="s">
        <v>158</v>
      </c>
      <c r="D302" s="155" t="s">
        <v>7</v>
      </c>
      <c r="E302" s="103" t="s">
        <v>8</v>
      </c>
      <c r="F302" s="109">
        <v>4000</v>
      </c>
      <c r="G302" s="156">
        <v>4000</v>
      </c>
      <c r="H302" s="156">
        <v>4000</v>
      </c>
    </row>
    <row r="303" spans="1:8" ht="15.75" outlineLevel="7" x14ac:dyDescent="0.25">
      <c r="A303" s="155" t="s">
        <v>415</v>
      </c>
      <c r="B303" s="155" t="s">
        <v>448</v>
      </c>
      <c r="C303" s="155" t="s">
        <v>158</v>
      </c>
      <c r="D303" s="155" t="s">
        <v>15</v>
      </c>
      <c r="E303" s="103" t="s">
        <v>16</v>
      </c>
      <c r="F303" s="109">
        <v>6000</v>
      </c>
      <c r="G303" s="109">
        <v>6000</v>
      </c>
      <c r="H303" s="109">
        <v>6000</v>
      </c>
    </row>
    <row r="304" spans="1:8" ht="15.75" outlineLevel="7" x14ac:dyDescent="0.25">
      <c r="A304" s="150" t="s">
        <v>415</v>
      </c>
      <c r="B304" s="150" t="s">
        <v>448</v>
      </c>
      <c r="C304" s="150" t="s">
        <v>370</v>
      </c>
      <c r="D304" s="155"/>
      <c r="E304" s="151" t="s">
        <v>368</v>
      </c>
      <c r="F304" s="152">
        <f>F305</f>
        <v>3500</v>
      </c>
      <c r="G304" s="152">
        <f t="shared" ref="G304:H305" si="195">G305</f>
        <v>3500</v>
      </c>
      <c r="H304" s="152">
        <f t="shared" si="195"/>
        <v>3500</v>
      </c>
    </row>
    <row r="305" spans="1:8" s="147" customFormat="1" ht="15.75" outlineLevel="7" x14ac:dyDescent="0.25">
      <c r="A305" s="150" t="s">
        <v>415</v>
      </c>
      <c r="B305" s="150" t="s">
        <v>448</v>
      </c>
      <c r="C305" s="150" t="s">
        <v>371</v>
      </c>
      <c r="D305" s="150"/>
      <c r="E305" s="151" t="s">
        <v>369</v>
      </c>
      <c r="F305" s="152">
        <f>F306</f>
        <v>3500</v>
      </c>
      <c r="G305" s="152">
        <f t="shared" si="195"/>
        <v>3500</v>
      </c>
      <c r="H305" s="152">
        <f t="shared" si="195"/>
        <v>3500</v>
      </c>
    </row>
    <row r="306" spans="1:8" ht="15.75" outlineLevel="7" x14ac:dyDescent="0.25">
      <c r="A306" s="155" t="s">
        <v>415</v>
      </c>
      <c r="B306" s="155" t="s">
        <v>448</v>
      </c>
      <c r="C306" s="155" t="s">
        <v>371</v>
      </c>
      <c r="D306" s="155" t="s">
        <v>15</v>
      </c>
      <c r="E306" s="103" t="s">
        <v>16</v>
      </c>
      <c r="F306" s="109">
        <v>3500</v>
      </c>
      <c r="G306" s="109">
        <v>3500</v>
      </c>
      <c r="H306" s="109">
        <v>3500</v>
      </c>
    </row>
    <row r="307" spans="1:8" ht="15.75" outlineLevel="7" x14ac:dyDescent="0.25">
      <c r="A307" s="150" t="s">
        <v>415</v>
      </c>
      <c r="B307" s="150" t="s">
        <v>450</v>
      </c>
      <c r="C307" s="150"/>
      <c r="D307" s="150"/>
      <c r="E307" s="151" t="s">
        <v>451</v>
      </c>
      <c r="F307" s="152">
        <f>F308+F313</f>
        <v>193909.6</v>
      </c>
      <c r="G307" s="152">
        <f t="shared" ref="G307:H307" si="196">G308+G313</f>
        <v>86358.5</v>
      </c>
      <c r="H307" s="152">
        <f t="shared" si="196"/>
        <v>89597.3</v>
      </c>
    </row>
    <row r="308" spans="1:8" ht="15.75" outlineLevel="2" x14ac:dyDescent="0.25">
      <c r="A308" s="150" t="s">
        <v>415</v>
      </c>
      <c r="B308" s="150" t="s">
        <v>450</v>
      </c>
      <c r="C308" s="150" t="s">
        <v>36</v>
      </c>
      <c r="D308" s="150"/>
      <c r="E308" s="151" t="s">
        <v>37</v>
      </c>
      <c r="F308" s="152">
        <f t="shared" ref="F308:F311" si="197">F309</f>
        <v>37.700000000000003</v>
      </c>
      <c r="G308" s="152">
        <f t="shared" ref="G308:H311" si="198">G309</f>
        <v>37.700000000000003</v>
      </c>
      <c r="H308" s="152">
        <f t="shared" si="198"/>
        <v>37.700000000000003</v>
      </c>
    </row>
    <row r="309" spans="1:8" ht="15.75" outlineLevel="3" x14ac:dyDescent="0.25">
      <c r="A309" s="150" t="s">
        <v>415</v>
      </c>
      <c r="B309" s="150" t="s">
        <v>450</v>
      </c>
      <c r="C309" s="150" t="s">
        <v>38</v>
      </c>
      <c r="D309" s="150"/>
      <c r="E309" s="151" t="s">
        <v>39</v>
      </c>
      <c r="F309" s="152">
        <f t="shared" si="197"/>
        <v>37.700000000000003</v>
      </c>
      <c r="G309" s="152">
        <f t="shared" si="198"/>
        <v>37.700000000000003</v>
      </c>
      <c r="H309" s="152">
        <f t="shared" si="198"/>
        <v>37.700000000000003</v>
      </c>
    </row>
    <row r="310" spans="1:8" ht="15.75" outlineLevel="4" x14ac:dyDescent="0.25">
      <c r="A310" s="150" t="s">
        <v>415</v>
      </c>
      <c r="B310" s="150" t="s">
        <v>450</v>
      </c>
      <c r="C310" s="150" t="s">
        <v>95</v>
      </c>
      <c r="D310" s="150"/>
      <c r="E310" s="151" t="s">
        <v>96</v>
      </c>
      <c r="F310" s="152">
        <f t="shared" si="197"/>
        <v>37.700000000000003</v>
      </c>
      <c r="G310" s="152">
        <f t="shared" si="198"/>
        <v>37.700000000000003</v>
      </c>
      <c r="H310" s="152">
        <f t="shared" si="198"/>
        <v>37.700000000000003</v>
      </c>
    </row>
    <row r="311" spans="1:8" ht="15.75" outlineLevel="5" x14ac:dyDescent="0.25">
      <c r="A311" s="150" t="s">
        <v>415</v>
      </c>
      <c r="B311" s="150" t="s">
        <v>450</v>
      </c>
      <c r="C311" s="150" t="s">
        <v>161</v>
      </c>
      <c r="D311" s="150"/>
      <c r="E311" s="151" t="s">
        <v>373</v>
      </c>
      <c r="F311" s="152">
        <f t="shared" si="197"/>
        <v>37.700000000000003</v>
      </c>
      <c r="G311" s="152">
        <f t="shared" si="198"/>
        <v>37.700000000000003</v>
      </c>
      <c r="H311" s="152">
        <f t="shared" si="198"/>
        <v>37.700000000000003</v>
      </c>
    </row>
    <row r="312" spans="1:8" ht="15.75" outlineLevel="7" x14ac:dyDescent="0.25">
      <c r="A312" s="155" t="s">
        <v>415</v>
      </c>
      <c r="B312" s="155" t="s">
        <v>450</v>
      </c>
      <c r="C312" s="155" t="s">
        <v>161</v>
      </c>
      <c r="D312" s="155" t="s">
        <v>52</v>
      </c>
      <c r="E312" s="103" t="s">
        <v>53</v>
      </c>
      <c r="F312" s="109">
        <v>37.700000000000003</v>
      </c>
      <c r="G312" s="156">
        <v>37.700000000000003</v>
      </c>
      <c r="H312" s="156">
        <v>37.700000000000003</v>
      </c>
    </row>
    <row r="313" spans="1:8" ht="15.75" outlineLevel="2" x14ac:dyDescent="0.25">
      <c r="A313" s="150" t="s">
        <v>415</v>
      </c>
      <c r="B313" s="150" t="s">
        <v>450</v>
      </c>
      <c r="C313" s="150" t="s">
        <v>112</v>
      </c>
      <c r="D313" s="150"/>
      <c r="E313" s="151" t="s">
        <v>113</v>
      </c>
      <c r="F313" s="152">
        <f>F314+F351+F355</f>
        <v>193871.9</v>
      </c>
      <c r="G313" s="152">
        <f>G314+G351+G355</f>
        <v>86320.8</v>
      </c>
      <c r="H313" s="152">
        <f>H314+H351+H355</f>
        <v>89559.6</v>
      </c>
    </row>
    <row r="314" spans="1:8" ht="15.75" outlineLevel="3" x14ac:dyDescent="0.25">
      <c r="A314" s="150" t="s">
        <v>415</v>
      </c>
      <c r="B314" s="150" t="s">
        <v>450</v>
      </c>
      <c r="C314" s="150" t="s">
        <v>114</v>
      </c>
      <c r="D314" s="150"/>
      <c r="E314" s="151" t="s">
        <v>436</v>
      </c>
      <c r="F314" s="152">
        <f>F315+F320+F325+F348+F343+F336</f>
        <v>162118.39999999999</v>
      </c>
      <c r="G314" s="152">
        <f>G315+G320+G325+G348+G343+G336</f>
        <v>54567.299999999996</v>
      </c>
      <c r="H314" s="152">
        <f>H315+H320+H325+H348+H343+H336</f>
        <v>57806.099999999991</v>
      </c>
    </row>
    <row r="315" spans="1:8" ht="15.75" outlineLevel="4" x14ac:dyDescent="0.25">
      <c r="A315" s="150" t="s">
        <v>415</v>
      </c>
      <c r="B315" s="150" t="s">
        <v>450</v>
      </c>
      <c r="C315" s="150" t="s">
        <v>115</v>
      </c>
      <c r="D315" s="150"/>
      <c r="E315" s="151" t="s">
        <v>116</v>
      </c>
      <c r="F315" s="152">
        <f>F316+F318</f>
        <v>27621.3</v>
      </c>
      <c r="G315" s="152">
        <f t="shared" ref="G315:H315" si="199">G316+G318</f>
        <v>23673.3</v>
      </c>
      <c r="H315" s="152">
        <f t="shared" si="199"/>
        <v>23673.3</v>
      </c>
    </row>
    <row r="316" spans="1:8" ht="15.75" outlineLevel="5" x14ac:dyDescent="0.25">
      <c r="A316" s="150" t="s">
        <v>415</v>
      </c>
      <c r="B316" s="150" t="s">
        <v>450</v>
      </c>
      <c r="C316" s="150" t="s">
        <v>162</v>
      </c>
      <c r="D316" s="150"/>
      <c r="E316" s="151" t="s">
        <v>163</v>
      </c>
      <c r="F316" s="152">
        <f t="shared" ref="F316" si="200">F317</f>
        <v>3673.3</v>
      </c>
      <c r="G316" s="152">
        <f t="shared" ref="G316:H316" si="201">G317</f>
        <v>3673.3</v>
      </c>
      <c r="H316" s="152">
        <f t="shared" si="201"/>
        <v>3673.3</v>
      </c>
    </row>
    <row r="317" spans="1:8" ht="15.75" outlineLevel="7" x14ac:dyDescent="0.25">
      <c r="A317" s="155" t="s">
        <v>415</v>
      </c>
      <c r="B317" s="155" t="s">
        <v>450</v>
      </c>
      <c r="C317" s="155" t="s">
        <v>162</v>
      </c>
      <c r="D317" s="155" t="s">
        <v>52</v>
      </c>
      <c r="E317" s="103" t="s">
        <v>53</v>
      </c>
      <c r="F317" s="109">
        <v>3673.3</v>
      </c>
      <c r="G317" s="156">
        <v>3673.3</v>
      </c>
      <c r="H317" s="156">
        <v>3673.3</v>
      </c>
    </row>
    <row r="318" spans="1:8" ht="15.75" outlineLevel="5" x14ac:dyDescent="0.25">
      <c r="A318" s="150" t="s">
        <v>415</v>
      </c>
      <c r="B318" s="150" t="s">
        <v>450</v>
      </c>
      <c r="C318" s="150" t="s">
        <v>164</v>
      </c>
      <c r="D318" s="150"/>
      <c r="E318" s="151" t="s">
        <v>165</v>
      </c>
      <c r="F318" s="152">
        <f>F319</f>
        <v>23948</v>
      </c>
      <c r="G318" s="152">
        <f>G319</f>
        <v>20000</v>
      </c>
      <c r="H318" s="152">
        <f>H319</f>
        <v>20000</v>
      </c>
    </row>
    <row r="319" spans="1:8" ht="15.75" outlineLevel="7" x14ac:dyDescent="0.25">
      <c r="A319" s="155" t="s">
        <v>415</v>
      </c>
      <c r="B319" s="155" t="s">
        <v>450</v>
      </c>
      <c r="C319" s="155" t="s">
        <v>164</v>
      </c>
      <c r="D319" s="155" t="s">
        <v>52</v>
      </c>
      <c r="E319" s="103" t="s">
        <v>53</v>
      </c>
      <c r="F319" s="109">
        <v>23948</v>
      </c>
      <c r="G319" s="156">
        <v>20000</v>
      </c>
      <c r="H319" s="156">
        <v>20000</v>
      </c>
    </row>
    <row r="320" spans="1:8" ht="15.75" outlineLevel="4" x14ac:dyDescent="0.25">
      <c r="A320" s="150" t="s">
        <v>415</v>
      </c>
      <c r="B320" s="150" t="s">
        <v>450</v>
      </c>
      <c r="C320" s="150" t="s">
        <v>144</v>
      </c>
      <c r="D320" s="150"/>
      <c r="E320" s="151" t="s">
        <v>145</v>
      </c>
      <c r="F320" s="152">
        <f t="shared" ref="F320" si="202">F321+F323</f>
        <v>1671.3</v>
      </c>
      <c r="G320" s="152">
        <f t="shared" ref="G320:H320" si="203">G321+G323</f>
        <v>1671.3</v>
      </c>
      <c r="H320" s="152">
        <f t="shared" si="203"/>
        <v>1671.3</v>
      </c>
    </row>
    <row r="321" spans="1:8" ht="15.75" outlineLevel="5" x14ac:dyDescent="0.25">
      <c r="A321" s="150" t="s">
        <v>415</v>
      </c>
      <c r="B321" s="150" t="s">
        <v>450</v>
      </c>
      <c r="C321" s="150" t="s">
        <v>166</v>
      </c>
      <c r="D321" s="150"/>
      <c r="E321" s="151" t="s">
        <v>167</v>
      </c>
      <c r="F321" s="152">
        <f t="shared" ref="F321" si="204">F322</f>
        <v>1559.3</v>
      </c>
      <c r="G321" s="152">
        <f t="shared" ref="G321:H321" si="205">G322</f>
        <v>1559.3</v>
      </c>
      <c r="H321" s="152">
        <f t="shared" si="205"/>
        <v>1559.3</v>
      </c>
    </row>
    <row r="322" spans="1:8" ht="15.75" outlineLevel="7" x14ac:dyDescent="0.25">
      <c r="A322" s="155" t="s">
        <v>415</v>
      </c>
      <c r="B322" s="155" t="s">
        <v>450</v>
      </c>
      <c r="C322" s="155" t="s">
        <v>166</v>
      </c>
      <c r="D322" s="155" t="s">
        <v>52</v>
      </c>
      <c r="E322" s="103" t="s">
        <v>53</v>
      </c>
      <c r="F322" s="109">
        <v>1559.3</v>
      </c>
      <c r="G322" s="156">
        <v>1559.3</v>
      </c>
      <c r="H322" s="156">
        <v>1559.3</v>
      </c>
    </row>
    <row r="323" spans="1:8" ht="31.5" outlineLevel="5" x14ac:dyDescent="0.25">
      <c r="A323" s="150" t="s">
        <v>415</v>
      </c>
      <c r="B323" s="150" t="s">
        <v>450</v>
      </c>
      <c r="C323" s="150" t="s">
        <v>168</v>
      </c>
      <c r="D323" s="150"/>
      <c r="E323" s="151" t="s">
        <v>169</v>
      </c>
      <c r="F323" s="152">
        <f t="shared" ref="F323" si="206">F324</f>
        <v>112</v>
      </c>
      <c r="G323" s="152">
        <f t="shared" ref="G323:H323" si="207">G324</f>
        <v>112</v>
      </c>
      <c r="H323" s="152">
        <f t="shared" si="207"/>
        <v>112</v>
      </c>
    </row>
    <row r="324" spans="1:8" ht="15.75" outlineLevel="7" x14ac:dyDescent="0.25">
      <c r="A324" s="155" t="s">
        <v>415</v>
      </c>
      <c r="B324" s="155" t="s">
        <v>450</v>
      </c>
      <c r="C324" s="155" t="s">
        <v>168</v>
      </c>
      <c r="D324" s="155" t="s">
        <v>52</v>
      </c>
      <c r="E324" s="103" t="s">
        <v>53</v>
      </c>
      <c r="F324" s="109">
        <v>112</v>
      </c>
      <c r="G324" s="156">
        <v>112</v>
      </c>
      <c r="H324" s="156">
        <v>112</v>
      </c>
    </row>
    <row r="325" spans="1:8" ht="31.5" outlineLevel="4" x14ac:dyDescent="0.25">
      <c r="A325" s="150" t="s">
        <v>415</v>
      </c>
      <c r="B325" s="150" t="s">
        <v>450</v>
      </c>
      <c r="C325" s="150" t="s">
        <v>170</v>
      </c>
      <c r="D325" s="150"/>
      <c r="E325" s="151" t="s">
        <v>171</v>
      </c>
      <c r="F325" s="152">
        <f>F328+F326+F332+F330+F334</f>
        <v>26235.699999999997</v>
      </c>
      <c r="G325" s="152">
        <f t="shared" ref="G325:H325" si="208">G328+G326+G332+G330+G334</f>
        <v>12348.3</v>
      </c>
      <c r="H325" s="152">
        <f t="shared" si="208"/>
        <v>12348.3</v>
      </c>
    </row>
    <row r="326" spans="1:8" ht="15.75" outlineLevel="4" x14ac:dyDescent="0.25">
      <c r="A326" s="150" t="s">
        <v>415</v>
      </c>
      <c r="B326" s="150" t="s">
        <v>450</v>
      </c>
      <c r="C326" s="170" t="s">
        <v>546</v>
      </c>
      <c r="D326" s="170"/>
      <c r="E326" s="171" t="s">
        <v>547</v>
      </c>
      <c r="F326" s="152">
        <f t="shared" ref="F326" si="209">F327</f>
        <v>1000</v>
      </c>
      <c r="G326" s="152"/>
      <c r="H326" s="152"/>
    </row>
    <row r="327" spans="1:8" ht="15.75" outlineLevel="4" x14ac:dyDescent="0.25">
      <c r="A327" s="155" t="s">
        <v>415</v>
      </c>
      <c r="B327" s="155" t="s">
        <v>450</v>
      </c>
      <c r="C327" s="172" t="s">
        <v>546</v>
      </c>
      <c r="D327" s="172" t="s">
        <v>52</v>
      </c>
      <c r="E327" s="173" t="s">
        <v>53</v>
      </c>
      <c r="F327" s="109">
        <v>1000</v>
      </c>
      <c r="G327" s="109"/>
      <c r="H327" s="109"/>
    </row>
    <row r="328" spans="1:8" ht="31.5" outlineLevel="5" x14ac:dyDescent="0.25">
      <c r="A328" s="150" t="s">
        <v>415</v>
      </c>
      <c r="B328" s="150" t="s">
        <v>450</v>
      </c>
      <c r="C328" s="150" t="s">
        <v>172</v>
      </c>
      <c r="D328" s="150"/>
      <c r="E328" s="151" t="s">
        <v>658</v>
      </c>
      <c r="F328" s="152">
        <f t="shared" ref="F328:F330" si="210">F329</f>
        <v>1234.8</v>
      </c>
      <c r="G328" s="152">
        <f t="shared" ref="G328:H330" si="211">G329</f>
        <v>1234.8</v>
      </c>
      <c r="H328" s="152">
        <f t="shared" si="211"/>
        <v>1234.8</v>
      </c>
    </row>
    <row r="329" spans="1:8" ht="15.75" outlineLevel="7" x14ac:dyDescent="0.25">
      <c r="A329" s="155" t="s">
        <v>415</v>
      </c>
      <c r="B329" s="155" t="s">
        <v>450</v>
      </c>
      <c r="C329" s="155" t="s">
        <v>172</v>
      </c>
      <c r="D329" s="155" t="s">
        <v>52</v>
      </c>
      <c r="E329" s="103" t="s">
        <v>53</v>
      </c>
      <c r="F329" s="109">
        <f>1272.1-37.3</f>
        <v>1234.8</v>
      </c>
      <c r="G329" s="109">
        <f t="shared" ref="G329:H329" si="212">1272.1-37.3</f>
        <v>1234.8</v>
      </c>
      <c r="H329" s="109">
        <f t="shared" si="212"/>
        <v>1234.8</v>
      </c>
    </row>
    <row r="330" spans="1:8" ht="31.5" outlineLevel="5" x14ac:dyDescent="0.25">
      <c r="A330" s="150" t="s">
        <v>415</v>
      </c>
      <c r="B330" s="150" t="s">
        <v>450</v>
      </c>
      <c r="C330" s="150" t="s">
        <v>172</v>
      </c>
      <c r="D330" s="150"/>
      <c r="E330" s="151" t="s">
        <v>660</v>
      </c>
      <c r="F330" s="152">
        <f t="shared" si="210"/>
        <v>11113.5</v>
      </c>
      <c r="G330" s="152">
        <f t="shared" si="211"/>
        <v>11113.5</v>
      </c>
      <c r="H330" s="152">
        <f t="shared" si="211"/>
        <v>11113.5</v>
      </c>
    </row>
    <row r="331" spans="1:8" ht="15.75" outlineLevel="7" x14ac:dyDescent="0.25">
      <c r="A331" s="155" t="s">
        <v>415</v>
      </c>
      <c r="B331" s="155" t="s">
        <v>450</v>
      </c>
      <c r="C331" s="155" t="s">
        <v>172</v>
      </c>
      <c r="D331" s="155" t="s">
        <v>52</v>
      </c>
      <c r="E331" s="103" t="s">
        <v>53</v>
      </c>
      <c r="F331" s="109">
        <v>11113.5</v>
      </c>
      <c r="G331" s="156">
        <v>11113.5</v>
      </c>
      <c r="H331" s="156">
        <v>11113.5</v>
      </c>
    </row>
    <row r="332" spans="1:8" s="147" customFormat="1" ht="31.5" outlineLevel="7" x14ac:dyDescent="0.25">
      <c r="A332" s="150" t="s">
        <v>415</v>
      </c>
      <c r="B332" s="150" t="s">
        <v>450</v>
      </c>
      <c r="C332" s="150" t="s">
        <v>563</v>
      </c>
      <c r="D332" s="150"/>
      <c r="E332" s="151" t="s">
        <v>661</v>
      </c>
      <c r="F332" s="152">
        <f>F333</f>
        <v>3864</v>
      </c>
      <c r="G332" s="152"/>
      <c r="H332" s="152"/>
    </row>
    <row r="333" spans="1:8" ht="15.75" outlineLevel="7" x14ac:dyDescent="0.25">
      <c r="A333" s="155" t="s">
        <v>415</v>
      </c>
      <c r="B333" s="155" t="s">
        <v>450</v>
      </c>
      <c r="C333" s="155" t="s">
        <v>563</v>
      </c>
      <c r="D333" s="155" t="s">
        <v>52</v>
      </c>
      <c r="E333" s="103" t="s">
        <v>53</v>
      </c>
      <c r="F333" s="109">
        <v>3864</v>
      </c>
      <c r="G333" s="156"/>
      <c r="H333" s="156"/>
    </row>
    <row r="334" spans="1:8" s="147" customFormat="1" ht="31.5" outlineLevel="7" x14ac:dyDescent="0.25">
      <c r="A334" s="150" t="s">
        <v>415</v>
      </c>
      <c r="B334" s="150" t="s">
        <v>450</v>
      </c>
      <c r="C334" s="150" t="s">
        <v>563</v>
      </c>
      <c r="D334" s="150"/>
      <c r="E334" s="151" t="s">
        <v>662</v>
      </c>
      <c r="F334" s="152">
        <f>F335</f>
        <v>9023.4</v>
      </c>
      <c r="G334" s="152"/>
      <c r="H334" s="152"/>
    </row>
    <row r="335" spans="1:8" ht="15.75" outlineLevel="7" x14ac:dyDescent="0.25">
      <c r="A335" s="155" t="s">
        <v>415</v>
      </c>
      <c r="B335" s="155" t="s">
        <v>450</v>
      </c>
      <c r="C335" s="155" t="s">
        <v>563</v>
      </c>
      <c r="D335" s="155" t="s">
        <v>52</v>
      </c>
      <c r="E335" s="103" t="s">
        <v>53</v>
      </c>
      <c r="F335" s="109">
        <v>9023.4</v>
      </c>
      <c r="G335" s="156"/>
      <c r="H335" s="156"/>
    </row>
    <row r="336" spans="1:8" ht="15.75" outlineLevel="7" x14ac:dyDescent="0.2">
      <c r="A336" s="150" t="s">
        <v>415</v>
      </c>
      <c r="B336" s="150" t="s">
        <v>450</v>
      </c>
      <c r="C336" s="150" t="s">
        <v>175</v>
      </c>
      <c r="D336" s="150"/>
      <c r="E336" s="174" t="s">
        <v>378</v>
      </c>
      <c r="F336" s="152">
        <f>F337+F341+F339</f>
        <v>98623.8</v>
      </c>
      <c r="G336" s="152"/>
      <c r="H336" s="152"/>
    </row>
    <row r="337" spans="1:8" ht="31.5" outlineLevel="7" x14ac:dyDescent="0.25">
      <c r="A337" s="150" t="s">
        <v>415</v>
      </c>
      <c r="B337" s="150" t="s">
        <v>450</v>
      </c>
      <c r="C337" s="150" t="s">
        <v>564</v>
      </c>
      <c r="D337" s="150"/>
      <c r="E337" s="151" t="s">
        <v>600</v>
      </c>
      <c r="F337" s="152">
        <f>F338</f>
        <v>966.6</v>
      </c>
      <c r="G337" s="152"/>
      <c r="H337" s="152"/>
    </row>
    <row r="338" spans="1:8" ht="15.75" outlineLevel="7" x14ac:dyDescent="0.25">
      <c r="A338" s="155" t="s">
        <v>415</v>
      </c>
      <c r="B338" s="155" t="s">
        <v>450</v>
      </c>
      <c r="C338" s="155" t="s">
        <v>564</v>
      </c>
      <c r="D338" s="155" t="s">
        <v>52</v>
      </c>
      <c r="E338" s="103" t="s">
        <v>53</v>
      </c>
      <c r="F338" s="109">
        <v>966.6</v>
      </c>
      <c r="G338" s="156"/>
      <c r="H338" s="156"/>
    </row>
    <row r="339" spans="1:8" ht="31.5" outlineLevel="7" x14ac:dyDescent="0.25">
      <c r="A339" s="150" t="s">
        <v>415</v>
      </c>
      <c r="B339" s="150" t="s">
        <v>450</v>
      </c>
      <c r="C339" s="150" t="s">
        <v>564</v>
      </c>
      <c r="D339" s="150"/>
      <c r="E339" s="151" t="s">
        <v>653</v>
      </c>
      <c r="F339" s="152">
        <f>F340</f>
        <v>96680.6</v>
      </c>
      <c r="G339" s="152"/>
      <c r="H339" s="152"/>
    </row>
    <row r="340" spans="1:8" ht="15.75" outlineLevel="7" x14ac:dyDescent="0.25">
      <c r="A340" s="155" t="s">
        <v>415</v>
      </c>
      <c r="B340" s="155" t="s">
        <v>450</v>
      </c>
      <c r="C340" s="155" t="s">
        <v>564</v>
      </c>
      <c r="D340" s="155" t="s">
        <v>52</v>
      </c>
      <c r="E340" s="103" t="s">
        <v>53</v>
      </c>
      <c r="F340" s="109">
        <v>96680.6</v>
      </c>
      <c r="G340" s="156"/>
      <c r="H340" s="156"/>
    </row>
    <row r="341" spans="1:8" ht="31.5" outlineLevel="7" x14ac:dyDescent="0.25">
      <c r="A341" s="150" t="s">
        <v>415</v>
      </c>
      <c r="B341" s="150" t="s">
        <v>450</v>
      </c>
      <c r="C341" s="150" t="s">
        <v>564</v>
      </c>
      <c r="D341" s="150"/>
      <c r="E341" s="151" t="s">
        <v>599</v>
      </c>
      <c r="F341" s="152">
        <f>F342</f>
        <v>976.6</v>
      </c>
      <c r="G341" s="152"/>
      <c r="H341" s="152"/>
    </row>
    <row r="342" spans="1:8" ht="15.75" outlineLevel="7" x14ac:dyDescent="0.25">
      <c r="A342" s="155" t="s">
        <v>415</v>
      </c>
      <c r="B342" s="155" t="s">
        <v>450</v>
      </c>
      <c r="C342" s="155" t="s">
        <v>564</v>
      </c>
      <c r="D342" s="155" t="s">
        <v>52</v>
      </c>
      <c r="E342" s="103" t="s">
        <v>53</v>
      </c>
      <c r="F342" s="109">
        <v>976.6</v>
      </c>
      <c r="G342" s="156"/>
      <c r="H342" s="156"/>
    </row>
    <row r="343" spans="1:8" ht="15.75" outlineLevel="7" x14ac:dyDescent="0.25">
      <c r="A343" s="150" t="s">
        <v>415</v>
      </c>
      <c r="B343" s="150" t="s">
        <v>450</v>
      </c>
      <c r="C343" s="150" t="s">
        <v>173</v>
      </c>
      <c r="D343" s="150"/>
      <c r="E343" s="151" t="s">
        <v>160</v>
      </c>
      <c r="F343" s="168">
        <f>F344+F346</f>
        <v>3835.4</v>
      </c>
      <c r="G343" s="168">
        <f t="shared" ref="G343:H343" si="213">G344+G346</f>
        <v>12743.5</v>
      </c>
      <c r="H343" s="168">
        <f t="shared" si="213"/>
        <v>15982.3</v>
      </c>
    </row>
    <row r="344" spans="1:8" ht="31.5" outlineLevel="5" x14ac:dyDescent="0.25">
      <c r="A344" s="150" t="s">
        <v>415</v>
      </c>
      <c r="B344" s="150" t="s">
        <v>450</v>
      </c>
      <c r="C344" s="150" t="s">
        <v>174</v>
      </c>
      <c r="D344" s="150"/>
      <c r="E344" s="151" t="s">
        <v>452</v>
      </c>
      <c r="F344" s="152">
        <f t="shared" ref="F344:F346" si="214">F345</f>
        <v>3552.8</v>
      </c>
      <c r="G344" s="152">
        <f t="shared" ref="G344:H346" si="215">G345</f>
        <v>3823.1</v>
      </c>
      <c r="H344" s="152">
        <f t="shared" si="215"/>
        <v>4794.7</v>
      </c>
    </row>
    <row r="345" spans="1:8" ht="15.75" outlineLevel="7" x14ac:dyDescent="0.25">
      <c r="A345" s="155" t="s">
        <v>415</v>
      </c>
      <c r="B345" s="155" t="s">
        <v>450</v>
      </c>
      <c r="C345" s="155" t="s">
        <v>174</v>
      </c>
      <c r="D345" s="155" t="s">
        <v>52</v>
      </c>
      <c r="E345" s="103" t="s">
        <v>53</v>
      </c>
      <c r="F345" s="109">
        <v>3552.8</v>
      </c>
      <c r="G345" s="156">
        <v>3823.1</v>
      </c>
      <c r="H345" s="156">
        <v>4794.7</v>
      </c>
    </row>
    <row r="346" spans="1:8" ht="31.5" outlineLevel="5" x14ac:dyDescent="0.25">
      <c r="A346" s="150" t="s">
        <v>415</v>
      </c>
      <c r="B346" s="150" t="s">
        <v>450</v>
      </c>
      <c r="C346" s="150" t="s">
        <v>174</v>
      </c>
      <c r="D346" s="150"/>
      <c r="E346" s="151" t="s">
        <v>601</v>
      </c>
      <c r="F346" s="152">
        <f t="shared" si="214"/>
        <v>282.60000000000002</v>
      </c>
      <c r="G346" s="152">
        <f t="shared" si="215"/>
        <v>8920.4</v>
      </c>
      <c r="H346" s="152">
        <f t="shared" si="215"/>
        <v>11187.6</v>
      </c>
    </row>
    <row r="347" spans="1:8" ht="15.75" outlineLevel="7" x14ac:dyDescent="0.25">
      <c r="A347" s="155" t="s">
        <v>415</v>
      </c>
      <c r="B347" s="155" t="s">
        <v>450</v>
      </c>
      <c r="C347" s="155" t="s">
        <v>174</v>
      </c>
      <c r="D347" s="155" t="s">
        <v>52</v>
      </c>
      <c r="E347" s="103" t="s">
        <v>53</v>
      </c>
      <c r="F347" s="109">
        <v>282.60000000000002</v>
      </c>
      <c r="G347" s="156">
        <v>8920.4</v>
      </c>
      <c r="H347" s="156">
        <v>11187.6</v>
      </c>
    </row>
    <row r="348" spans="1:8" ht="15.75" outlineLevel="4" x14ac:dyDescent="0.25">
      <c r="A348" s="150" t="s">
        <v>415</v>
      </c>
      <c r="B348" s="150" t="s">
        <v>450</v>
      </c>
      <c r="C348" s="150" t="s">
        <v>175</v>
      </c>
      <c r="D348" s="150"/>
      <c r="E348" s="151" t="s">
        <v>378</v>
      </c>
      <c r="F348" s="152">
        <f t="shared" ref="F348" si="216">F349</f>
        <v>4130.8999999999996</v>
      </c>
      <c r="G348" s="152">
        <f t="shared" ref="G348:H349" si="217">G349</f>
        <v>4130.8999999999996</v>
      </c>
      <c r="H348" s="152">
        <f t="shared" si="217"/>
        <v>4130.8999999999996</v>
      </c>
    </row>
    <row r="349" spans="1:8" ht="15.75" outlineLevel="5" x14ac:dyDescent="0.25">
      <c r="A349" s="150" t="s">
        <v>415</v>
      </c>
      <c r="B349" s="150" t="s">
        <v>450</v>
      </c>
      <c r="C349" s="150" t="s">
        <v>176</v>
      </c>
      <c r="D349" s="150"/>
      <c r="E349" s="151" t="s">
        <v>527</v>
      </c>
      <c r="F349" s="152">
        <f t="shared" ref="F349" si="218">F350</f>
        <v>4130.8999999999996</v>
      </c>
      <c r="G349" s="152">
        <f t="shared" si="217"/>
        <v>4130.8999999999996</v>
      </c>
      <c r="H349" s="152">
        <f t="shared" si="217"/>
        <v>4130.8999999999996</v>
      </c>
    </row>
    <row r="350" spans="1:8" ht="15.75" outlineLevel="7" x14ac:dyDescent="0.25">
      <c r="A350" s="155" t="s">
        <v>415</v>
      </c>
      <c r="B350" s="155" t="s">
        <v>450</v>
      </c>
      <c r="C350" s="155" t="s">
        <v>176</v>
      </c>
      <c r="D350" s="155" t="s">
        <v>52</v>
      </c>
      <c r="E350" s="103" t="s">
        <v>53</v>
      </c>
      <c r="F350" s="109">
        <v>4130.8999999999996</v>
      </c>
      <c r="G350" s="156">
        <v>4130.8999999999996</v>
      </c>
      <c r="H350" s="156">
        <v>4130.8999999999996</v>
      </c>
    </row>
    <row r="351" spans="1:8" ht="15.75" outlineLevel="3" x14ac:dyDescent="0.25">
      <c r="A351" s="150" t="s">
        <v>415</v>
      </c>
      <c r="B351" s="150" t="s">
        <v>450</v>
      </c>
      <c r="C351" s="150" t="s">
        <v>130</v>
      </c>
      <c r="D351" s="150"/>
      <c r="E351" s="151" t="s">
        <v>131</v>
      </c>
      <c r="F351" s="152">
        <f>F352</f>
        <v>19416.400000000001</v>
      </c>
      <c r="G351" s="152">
        <f t="shared" ref="G351:H351" si="219">G352</f>
        <v>19416.400000000001</v>
      </c>
      <c r="H351" s="152">
        <f t="shared" si="219"/>
        <v>19416.400000000001</v>
      </c>
    </row>
    <row r="352" spans="1:8" ht="15.75" outlineLevel="4" x14ac:dyDescent="0.25">
      <c r="A352" s="150" t="s">
        <v>415</v>
      </c>
      <c r="B352" s="150" t="s">
        <v>450</v>
      </c>
      <c r="C352" s="150" t="s">
        <v>132</v>
      </c>
      <c r="D352" s="150"/>
      <c r="E352" s="151" t="s">
        <v>133</v>
      </c>
      <c r="F352" s="152">
        <f>F353</f>
        <v>19416.400000000001</v>
      </c>
      <c r="G352" s="152">
        <f t="shared" ref="G352:H352" si="220">G353</f>
        <v>19416.400000000001</v>
      </c>
      <c r="H352" s="152">
        <f t="shared" si="220"/>
        <v>19416.400000000001</v>
      </c>
    </row>
    <row r="353" spans="1:8" ht="15.75" outlineLevel="5" x14ac:dyDescent="0.25">
      <c r="A353" s="150" t="s">
        <v>415</v>
      </c>
      <c r="B353" s="150" t="s">
        <v>450</v>
      </c>
      <c r="C353" s="150" t="s">
        <v>177</v>
      </c>
      <c r="D353" s="150"/>
      <c r="E353" s="151" t="s">
        <v>178</v>
      </c>
      <c r="F353" s="152">
        <f t="shared" ref="F353" si="221">F354</f>
        <v>19416.400000000001</v>
      </c>
      <c r="G353" s="152">
        <f t="shared" ref="G353:H353" si="222">G354</f>
        <v>19416.400000000001</v>
      </c>
      <c r="H353" s="152">
        <f t="shared" si="222"/>
        <v>19416.400000000001</v>
      </c>
    </row>
    <row r="354" spans="1:8" ht="15.75" outlineLevel="7" x14ac:dyDescent="0.25">
      <c r="A354" s="155" t="s">
        <v>415</v>
      </c>
      <c r="B354" s="155" t="s">
        <v>450</v>
      </c>
      <c r="C354" s="155" t="s">
        <v>177</v>
      </c>
      <c r="D354" s="155" t="s">
        <v>52</v>
      </c>
      <c r="E354" s="103" t="s">
        <v>53</v>
      </c>
      <c r="F354" s="109">
        <v>19416.400000000001</v>
      </c>
      <c r="G354" s="156">
        <v>19416.400000000001</v>
      </c>
      <c r="H354" s="156">
        <v>19416.400000000001</v>
      </c>
    </row>
    <row r="355" spans="1:8" ht="15.75" outlineLevel="7" x14ac:dyDescent="0.25">
      <c r="A355" s="150" t="s">
        <v>415</v>
      </c>
      <c r="B355" s="150" t="s">
        <v>450</v>
      </c>
      <c r="C355" s="150" t="s">
        <v>125</v>
      </c>
      <c r="D355" s="150"/>
      <c r="E355" s="151" t="s">
        <v>126</v>
      </c>
      <c r="F355" s="152">
        <f t="shared" ref="F355:F357" si="223">F356</f>
        <v>12337.1</v>
      </c>
      <c r="G355" s="152">
        <f t="shared" ref="G355:H357" si="224">G356</f>
        <v>12337.1</v>
      </c>
      <c r="H355" s="152">
        <f t="shared" si="224"/>
        <v>12337.1</v>
      </c>
    </row>
    <row r="356" spans="1:8" ht="15.75" outlineLevel="7" x14ac:dyDescent="0.25">
      <c r="A356" s="150" t="s">
        <v>415</v>
      </c>
      <c r="B356" s="150" t="s">
        <v>450</v>
      </c>
      <c r="C356" s="150" t="s">
        <v>179</v>
      </c>
      <c r="D356" s="150"/>
      <c r="E356" s="151" t="s">
        <v>31</v>
      </c>
      <c r="F356" s="152">
        <f t="shared" si="223"/>
        <v>12337.1</v>
      </c>
      <c r="G356" s="152">
        <f t="shared" si="224"/>
        <v>12337.1</v>
      </c>
      <c r="H356" s="152">
        <f t="shared" si="224"/>
        <v>12337.1</v>
      </c>
    </row>
    <row r="357" spans="1:8" ht="15.75" outlineLevel="7" x14ac:dyDescent="0.25">
      <c r="A357" s="150" t="s">
        <v>415</v>
      </c>
      <c r="B357" s="150" t="s">
        <v>450</v>
      </c>
      <c r="C357" s="150" t="s">
        <v>180</v>
      </c>
      <c r="D357" s="150"/>
      <c r="E357" s="151" t="s">
        <v>181</v>
      </c>
      <c r="F357" s="152">
        <f t="shared" si="223"/>
        <v>12337.1</v>
      </c>
      <c r="G357" s="152">
        <f t="shared" si="224"/>
        <v>12337.1</v>
      </c>
      <c r="H357" s="152">
        <f t="shared" si="224"/>
        <v>12337.1</v>
      </c>
    </row>
    <row r="358" spans="1:8" ht="15.75" outlineLevel="7" x14ac:dyDescent="0.25">
      <c r="A358" s="155" t="s">
        <v>415</v>
      </c>
      <c r="B358" s="155" t="s">
        <v>450</v>
      </c>
      <c r="C358" s="155" t="s">
        <v>180</v>
      </c>
      <c r="D358" s="155" t="s">
        <v>52</v>
      </c>
      <c r="E358" s="103" t="s">
        <v>53</v>
      </c>
      <c r="F358" s="109">
        <v>12337.1</v>
      </c>
      <c r="G358" s="156">
        <v>12337.1</v>
      </c>
      <c r="H358" s="156">
        <v>12337.1</v>
      </c>
    </row>
    <row r="359" spans="1:8" ht="15.75" outlineLevel="7" x14ac:dyDescent="0.25">
      <c r="A359" s="150" t="s">
        <v>415</v>
      </c>
      <c r="B359" s="150" t="s">
        <v>453</v>
      </c>
      <c r="C359" s="150"/>
      <c r="D359" s="150"/>
      <c r="E359" s="151" t="s">
        <v>454</v>
      </c>
      <c r="F359" s="152">
        <f>F360+F369</f>
        <v>148497.5</v>
      </c>
      <c r="G359" s="152">
        <f t="shared" ref="G359:H359" si="225">G360+G369</f>
        <v>148278.6</v>
      </c>
      <c r="H359" s="152">
        <f t="shared" si="225"/>
        <v>148359.00000000003</v>
      </c>
    </row>
    <row r="360" spans="1:8" s="175" customFormat="1" ht="15.75" outlineLevel="2" x14ac:dyDescent="0.25">
      <c r="A360" s="150" t="s">
        <v>415</v>
      </c>
      <c r="B360" s="150" t="s">
        <v>453</v>
      </c>
      <c r="C360" s="150" t="s">
        <v>112</v>
      </c>
      <c r="D360" s="150"/>
      <c r="E360" s="151" t="s">
        <v>113</v>
      </c>
      <c r="F360" s="152">
        <f t="shared" ref="F360" si="226">F361+F365</f>
        <v>148049</v>
      </c>
      <c r="G360" s="152">
        <f t="shared" ref="G360:H360" si="227">G361+G365</f>
        <v>147809.30000000002</v>
      </c>
      <c r="H360" s="152">
        <f t="shared" si="227"/>
        <v>147809.30000000002</v>
      </c>
    </row>
    <row r="361" spans="1:8" ht="15.75" outlineLevel="3" x14ac:dyDescent="0.25">
      <c r="A361" s="150" t="s">
        <v>415</v>
      </c>
      <c r="B361" s="150" t="s">
        <v>453</v>
      </c>
      <c r="C361" s="150" t="s">
        <v>146</v>
      </c>
      <c r="D361" s="150"/>
      <c r="E361" s="151" t="s">
        <v>147</v>
      </c>
      <c r="F361" s="152">
        <f t="shared" ref="F361:F363" si="228">F362</f>
        <v>11483.8</v>
      </c>
      <c r="G361" s="152">
        <f t="shared" ref="G361:H363" si="229">G362</f>
        <v>11244.1</v>
      </c>
      <c r="H361" s="152">
        <f t="shared" si="229"/>
        <v>11244.1</v>
      </c>
    </row>
    <row r="362" spans="1:8" ht="15.75" outlineLevel="4" x14ac:dyDescent="0.25">
      <c r="A362" s="150" t="s">
        <v>415</v>
      </c>
      <c r="B362" s="150" t="s">
        <v>453</v>
      </c>
      <c r="C362" s="150" t="s">
        <v>148</v>
      </c>
      <c r="D362" s="150"/>
      <c r="E362" s="151" t="s">
        <v>149</v>
      </c>
      <c r="F362" s="152">
        <f t="shared" si="228"/>
        <v>11483.8</v>
      </c>
      <c r="G362" s="152">
        <f t="shared" si="229"/>
        <v>11244.1</v>
      </c>
      <c r="H362" s="152">
        <f t="shared" si="229"/>
        <v>11244.1</v>
      </c>
    </row>
    <row r="363" spans="1:8" ht="15.75" outlineLevel="5" x14ac:dyDescent="0.25">
      <c r="A363" s="150" t="s">
        <v>415</v>
      </c>
      <c r="B363" s="150" t="s">
        <v>453</v>
      </c>
      <c r="C363" s="150" t="s">
        <v>152</v>
      </c>
      <c r="D363" s="150"/>
      <c r="E363" s="151" t="s">
        <v>377</v>
      </c>
      <c r="F363" s="152">
        <f t="shared" si="228"/>
        <v>11483.8</v>
      </c>
      <c r="G363" s="152">
        <f t="shared" si="229"/>
        <v>11244.1</v>
      </c>
      <c r="H363" s="152">
        <f t="shared" si="229"/>
        <v>11244.1</v>
      </c>
    </row>
    <row r="364" spans="1:8" ht="15.75" outlineLevel="7" x14ac:dyDescent="0.25">
      <c r="A364" s="155" t="s">
        <v>415</v>
      </c>
      <c r="B364" s="155" t="s">
        <v>453</v>
      </c>
      <c r="C364" s="155" t="s">
        <v>152</v>
      </c>
      <c r="D364" s="155" t="s">
        <v>7</v>
      </c>
      <c r="E364" s="103" t="s">
        <v>8</v>
      </c>
      <c r="F364" s="109">
        <v>11483.8</v>
      </c>
      <c r="G364" s="156">
        <v>11244.1</v>
      </c>
      <c r="H364" s="156">
        <v>11244.1</v>
      </c>
    </row>
    <row r="365" spans="1:8" ht="15.75" outlineLevel="3" x14ac:dyDescent="0.25">
      <c r="A365" s="150" t="s">
        <v>415</v>
      </c>
      <c r="B365" s="150" t="s">
        <v>453</v>
      </c>
      <c r="C365" s="150" t="s">
        <v>125</v>
      </c>
      <c r="D365" s="150"/>
      <c r="E365" s="151" t="s">
        <v>126</v>
      </c>
      <c r="F365" s="152">
        <f t="shared" ref="F365:F367" si="230">F366</f>
        <v>136565.20000000001</v>
      </c>
      <c r="G365" s="152">
        <f t="shared" ref="G365:H367" si="231">G366</f>
        <v>136565.20000000001</v>
      </c>
      <c r="H365" s="152">
        <f t="shared" si="231"/>
        <v>136565.20000000001</v>
      </c>
    </row>
    <row r="366" spans="1:8" ht="15.75" outlineLevel="4" x14ac:dyDescent="0.25">
      <c r="A366" s="150" t="s">
        <v>415</v>
      </c>
      <c r="B366" s="150" t="s">
        <v>453</v>
      </c>
      <c r="C366" s="150" t="s">
        <v>179</v>
      </c>
      <c r="D366" s="150"/>
      <c r="E366" s="151" t="s">
        <v>31</v>
      </c>
      <c r="F366" s="152">
        <f t="shared" si="230"/>
        <v>136565.20000000001</v>
      </c>
      <c r="G366" s="152">
        <f t="shared" si="231"/>
        <v>136565.20000000001</v>
      </c>
      <c r="H366" s="152">
        <f t="shared" si="231"/>
        <v>136565.20000000001</v>
      </c>
    </row>
    <row r="367" spans="1:8" ht="15.75" outlineLevel="5" x14ac:dyDescent="0.25">
      <c r="A367" s="150" t="s">
        <v>415</v>
      </c>
      <c r="B367" s="150" t="s">
        <v>453</v>
      </c>
      <c r="C367" s="150" t="s">
        <v>180</v>
      </c>
      <c r="D367" s="150"/>
      <c r="E367" s="151" t="s">
        <v>861</v>
      </c>
      <c r="F367" s="152">
        <f t="shared" si="230"/>
        <v>136565.20000000001</v>
      </c>
      <c r="G367" s="152">
        <f t="shared" si="231"/>
        <v>136565.20000000001</v>
      </c>
      <c r="H367" s="152">
        <f t="shared" si="231"/>
        <v>136565.20000000001</v>
      </c>
    </row>
    <row r="368" spans="1:8" ht="15.75" outlineLevel="7" x14ac:dyDescent="0.25">
      <c r="A368" s="155" t="s">
        <v>415</v>
      </c>
      <c r="B368" s="155" t="s">
        <v>453</v>
      </c>
      <c r="C368" s="155" t="s">
        <v>180</v>
      </c>
      <c r="D368" s="155" t="s">
        <v>52</v>
      </c>
      <c r="E368" s="103" t="s">
        <v>53</v>
      </c>
      <c r="F368" s="109">
        <v>136565.20000000001</v>
      </c>
      <c r="G368" s="156">
        <v>136565.20000000001</v>
      </c>
      <c r="H368" s="156">
        <v>136565.20000000001</v>
      </c>
    </row>
    <row r="369" spans="1:8" ht="15.75" outlineLevel="7" x14ac:dyDescent="0.25">
      <c r="A369" s="150" t="s">
        <v>415</v>
      </c>
      <c r="B369" s="150" t="s">
        <v>453</v>
      </c>
      <c r="C369" s="150" t="s">
        <v>22</v>
      </c>
      <c r="D369" s="150"/>
      <c r="E369" s="151" t="s">
        <v>23</v>
      </c>
      <c r="F369" s="152">
        <f>F370</f>
        <v>448.5</v>
      </c>
      <c r="G369" s="152">
        <f t="shared" ref="G369:H371" si="232">G370</f>
        <v>469.3</v>
      </c>
      <c r="H369" s="152">
        <f t="shared" si="232"/>
        <v>549.70000000000005</v>
      </c>
    </row>
    <row r="370" spans="1:8" ht="15.75" outlineLevel="7" x14ac:dyDescent="0.25">
      <c r="A370" s="150" t="s">
        <v>415</v>
      </c>
      <c r="B370" s="150" t="s">
        <v>453</v>
      </c>
      <c r="C370" s="150" t="s">
        <v>24</v>
      </c>
      <c r="D370" s="150"/>
      <c r="E370" s="151" t="s">
        <v>25</v>
      </c>
      <c r="F370" s="152">
        <f>F371</f>
        <v>448.5</v>
      </c>
      <c r="G370" s="152">
        <f t="shared" si="232"/>
        <v>469.3</v>
      </c>
      <c r="H370" s="152">
        <f t="shared" si="232"/>
        <v>549.70000000000005</v>
      </c>
    </row>
    <row r="371" spans="1:8" ht="15.75" outlineLevel="7" x14ac:dyDescent="0.25">
      <c r="A371" s="150" t="s">
        <v>415</v>
      </c>
      <c r="B371" s="150" t="s">
        <v>453</v>
      </c>
      <c r="C371" s="150" t="s">
        <v>565</v>
      </c>
      <c r="D371" s="150"/>
      <c r="E371" s="151" t="s">
        <v>566</v>
      </c>
      <c r="F371" s="152">
        <f>F372</f>
        <v>448.5</v>
      </c>
      <c r="G371" s="152">
        <f t="shared" si="232"/>
        <v>469.3</v>
      </c>
      <c r="H371" s="152">
        <f t="shared" si="232"/>
        <v>549.70000000000005</v>
      </c>
    </row>
    <row r="372" spans="1:8" ht="15.75" outlineLevel="7" x14ac:dyDescent="0.25">
      <c r="A372" s="150" t="s">
        <v>415</v>
      </c>
      <c r="B372" s="150" t="s">
        <v>453</v>
      </c>
      <c r="C372" s="150" t="s">
        <v>602</v>
      </c>
      <c r="D372" s="150"/>
      <c r="E372" s="151" t="s">
        <v>603</v>
      </c>
      <c r="F372" s="152">
        <f t="shared" ref="F372:H372" si="233">F373</f>
        <v>448.5</v>
      </c>
      <c r="G372" s="152">
        <f t="shared" si="233"/>
        <v>469.3</v>
      </c>
      <c r="H372" s="152">
        <f t="shared" si="233"/>
        <v>549.70000000000005</v>
      </c>
    </row>
    <row r="373" spans="1:8" ht="15.75" outlineLevel="7" x14ac:dyDescent="0.25">
      <c r="A373" s="155" t="s">
        <v>415</v>
      </c>
      <c r="B373" s="155" t="s">
        <v>453</v>
      </c>
      <c r="C373" s="155" t="s">
        <v>602</v>
      </c>
      <c r="D373" s="155" t="s">
        <v>7</v>
      </c>
      <c r="E373" s="103" t="s">
        <v>8</v>
      </c>
      <c r="F373" s="109">
        <v>448.5</v>
      </c>
      <c r="G373" s="109">
        <v>469.3</v>
      </c>
      <c r="H373" s="109">
        <v>549.70000000000005</v>
      </c>
    </row>
    <row r="374" spans="1:8" ht="15.75" outlineLevel="7" x14ac:dyDescent="0.25">
      <c r="A374" s="150" t="s">
        <v>415</v>
      </c>
      <c r="B374" s="150" t="s">
        <v>455</v>
      </c>
      <c r="C374" s="155"/>
      <c r="D374" s="155"/>
      <c r="E374" s="154" t="s">
        <v>456</v>
      </c>
      <c r="F374" s="152">
        <f>F375</f>
        <v>340</v>
      </c>
      <c r="G374" s="152">
        <f t="shared" ref="G374:H374" si="234">G375</f>
        <v>340</v>
      </c>
      <c r="H374" s="152">
        <f t="shared" si="234"/>
        <v>340</v>
      </c>
    </row>
    <row r="375" spans="1:8" ht="15.75" outlineLevel="7" x14ac:dyDescent="0.25">
      <c r="A375" s="150" t="s">
        <v>415</v>
      </c>
      <c r="B375" s="150" t="s">
        <v>532</v>
      </c>
      <c r="C375" s="150"/>
      <c r="D375" s="150"/>
      <c r="E375" s="151" t="s">
        <v>533</v>
      </c>
      <c r="F375" s="152">
        <f t="shared" ref="F375" si="235">F376</f>
        <v>340</v>
      </c>
      <c r="G375" s="152">
        <f t="shared" ref="G375:H376" si="236">G376</f>
        <v>340</v>
      </c>
      <c r="H375" s="152">
        <f t="shared" si="236"/>
        <v>340</v>
      </c>
    </row>
    <row r="376" spans="1:8" ht="15.75" outlineLevel="7" x14ac:dyDescent="0.25">
      <c r="A376" s="150" t="s">
        <v>415</v>
      </c>
      <c r="B376" s="150" t="s">
        <v>532</v>
      </c>
      <c r="C376" s="150" t="s">
        <v>36</v>
      </c>
      <c r="D376" s="150"/>
      <c r="E376" s="151" t="s">
        <v>37</v>
      </c>
      <c r="F376" s="152">
        <f t="shared" ref="F376" si="237">F377</f>
        <v>340</v>
      </c>
      <c r="G376" s="152">
        <f t="shared" si="236"/>
        <v>340</v>
      </c>
      <c r="H376" s="152">
        <f t="shared" si="236"/>
        <v>340</v>
      </c>
    </row>
    <row r="377" spans="1:8" ht="15.75" outlineLevel="7" x14ac:dyDescent="0.25">
      <c r="A377" s="150" t="s">
        <v>415</v>
      </c>
      <c r="B377" s="150" t="s">
        <v>532</v>
      </c>
      <c r="C377" s="150" t="s">
        <v>119</v>
      </c>
      <c r="D377" s="150"/>
      <c r="E377" s="151" t="s">
        <v>120</v>
      </c>
      <c r="F377" s="152">
        <f t="shared" ref="F377" si="238">F378+F383</f>
        <v>340</v>
      </c>
      <c r="G377" s="152">
        <f t="shared" ref="G377:H377" si="239">G378+G383</f>
        <v>340</v>
      </c>
      <c r="H377" s="152">
        <f t="shared" si="239"/>
        <v>340</v>
      </c>
    </row>
    <row r="378" spans="1:8" ht="15.75" outlineLevel="7" x14ac:dyDescent="0.25">
      <c r="A378" s="150" t="s">
        <v>415</v>
      </c>
      <c r="B378" s="150" t="s">
        <v>532</v>
      </c>
      <c r="C378" s="150" t="s">
        <v>121</v>
      </c>
      <c r="D378" s="150"/>
      <c r="E378" s="151" t="s">
        <v>122</v>
      </c>
      <c r="F378" s="152">
        <f t="shared" ref="F378" si="240">F379+F381</f>
        <v>320</v>
      </c>
      <c r="G378" s="152">
        <f t="shared" ref="G378:H378" si="241">G379+G381</f>
        <v>320</v>
      </c>
      <c r="H378" s="152">
        <f t="shared" si="241"/>
        <v>320</v>
      </c>
    </row>
    <row r="379" spans="1:8" ht="15.75" outlineLevel="7" x14ac:dyDescent="0.25">
      <c r="A379" s="150" t="s">
        <v>415</v>
      </c>
      <c r="B379" s="150" t="s">
        <v>532</v>
      </c>
      <c r="C379" s="150" t="s">
        <v>182</v>
      </c>
      <c r="D379" s="150"/>
      <c r="E379" s="151" t="s">
        <v>183</v>
      </c>
      <c r="F379" s="152">
        <f t="shared" ref="F379" si="242">F380</f>
        <v>150</v>
      </c>
      <c r="G379" s="152">
        <f t="shared" ref="G379:H379" si="243">G380</f>
        <v>150</v>
      </c>
      <c r="H379" s="152">
        <f t="shared" si="243"/>
        <v>150</v>
      </c>
    </row>
    <row r="380" spans="1:8" ht="15.75" outlineLevel="7" x14ac:dyDescent="0.25">
      <c r="A380" s="155" t="s">
        <v>415</v>
      </c>
      <c r="B380" s="155" t="s">
        <v>532</v>
      </c>
      <c r="C380" s="155" t="s">
        <v>182</v>
      </c>
      <c r="D380" s="155" t="s">
        <v>7</v>
      </c>
      <c r="E380" s="103" t="s">
        <v>8</v>
      </c>
      <c r="F380" s="109">
        <v>150</v>
      </c>
      <c r="G380" s="109">
        <v>150</v>
      </c>
      <c r="H380" s="109">
        <v>150</v>
      </c>
    </row>
    <row r="381" spans="1:8" ht="15.75" outlineLevel="7" x14ac:dyDescent="0.25">
      <c r="A381" s="150" t="s">
        <v>415</v>
      </c>
      <c r="B381" s="150" t="s">
        <v>532</v>
      </c>
      <c r="C381" s="150" t="s">
        <v>184</v>
      </c>
      <c r="D381" s="150"/>
      <c r="E381" s="151" t="s">
        <v>185</v>
      </c>
      <c r="F381" s="152">
        <f t="shared" ref="F381" si="244">F382</f>
        <v>170</v>
      </c>
      <c r="G381" s="152">
        <f t="shared" ref="G381:H381" si="245">G382</f>
        <v>170</v>
      </c>
      <c r="H381" s="152">
        <f t="shared" si="245"/>
        <v>170</v>
      </c>
    </row>
    <row r="382" spans="1:8" ht="15.75" outlineLevel="7" x14ac:dyDescent="0.25">
      <c r="A382" s="155" t="s">
        <v>415</v>
      </c>
      <c r="B382" s="155" t="s">
        <v>532</v>
      </c>
      <c r="C382" s="155" t="s">
        <v>184</v>
      </c>
      <c r="D382" s="155" t="s">
        <v>7</v>
      </c>
      <c r="E382" s="103" t="s">
        <v>8</v>
      </c>
      <c r="F382" s="109">
        <v>170</v>
      </c>
      <c r="G382" s="156">
        <v>170</v>
      </c>
      <c r="H382" s="156">
        <v>170</v>
      </c>
    </row>
    <row r="383" spans="1:8" ht="15.75" outlineLevel="7" x14ac:dyDescent="0.25">
      <c r="A383" s="150" t="s">
        <v>415</v>
      </c>
      <c r="B383" s="150" t="s">
        <v>532</v>
      </c>
      <c r="C383" s="150" t="s">
        <v>186</v>
      </c>
      <c r="D383" s="150"/>
      <c r="E383" s="151" t="s">
        <v>187</v>
      </c>
      <c r="F383" s="152">
        <f t="shared" ref="F383:F384" si="246">F384</f>
        <v>20</v>
      </c>
      <c r="G383" s="152">
        <f t="shared" ref="G383:H384" si="247">G384</f>
        <v>20</v>
      </c>
      <c r="H383" s="152">
        <f t="shared" si="247"/>
        <v>20</v>
      </c>
    </row>
    <row r="384" spans="1:8" ht="15.75" outlineLevel="7" x14ac:dyDescent="0.25">
      <c r="A384" s="150" t="s">
        <v>415</v>
      </c>
      <c r="B384" s="150" t="s">
        <v>532</v>
      </c>
      <c r="C384" s="150" t="s">
        <v>188</v>
      </c>
      <c r="D384" s="150"/>
      <c r="E384" s="151" t="s">
        <v>189</v>
      </c>
      <c r="F384" s="152">
        <f t="shared" si="246"/>
        <v>20</v>
      </c>
      <c r="G384" s="152">
        <f t="shared" si="247"/>
        <v>20</v>
      </c>
      <c r="H384" s="152">
        <f t="shared" si="247"/>
        <v>20</v>
      </c>
    </row>
    <row r="385" spans="1:8" ht="15.75" outlineLevel="7" x14ac:dyDescent="0.25">
      <c r="A385" s="155" t="s">
        <v>415</v>
      </c>
      <c r="B385" s="155" t="s">
        <v>532</v>
      </c>
      <c r="C385" s="155" t="s">
        <v>188</v>
      </c>
      <c r="D385" s="155" t="s">
        <v>7</v>
      </c>
      <c r="E385" s="103" t="s">
        <v>8</v>
      </c>
      <c r="F385" s="109">
        <v>20</v>
      </c>
      <c r="G385" s="109">
        <v>20</v>
      </c>
      <c r="H385" s="109">
        <v>20</v>
      </c>
    </row>
    <row r="386" spans="1:8" ht="15.75" outlineLevel="7" x14ac:dyDescent="0.25">
      <c r="A386" s="150" t="s">
        <v>415</v>
      </c>
      <c r="B386" s="150" t="s">
        <v>407</v>
      </c>
      <c r="C386" s="155"/>
      <c r="D386" s="155"/>
      <c r="E386" s="154" t="s">
        <v>408</v>
      </c>
      <c r="F386" s="152">
        <f>F387+F401+F418+F395</f>
        <v>45665.099999999991</v>
      </c>
      <c r="G386" s="152">
        <f t="shared" ref="G386:H386" si="248">G387+G401+G418+G395</f>
        <v>35350.399999999994</v>
      </c>
      <c r="H386" s="152">
        <f t="shared" si="248"/>
        <v>14574</v>
      </c>
    </row>
    <row r="387" spans="1:8" ht="15.75" outlineLevel="7" x14ac:dyDescent="0.25">
      <c r="A387" s="150" t="s">
        <v>415</v>
      </c>
      <c r="B387" s="176" t="s">
        <v>457</v>
      </c>
      <c r="C387" s="176"/>
      <c r="D387" s="176"/>
      <c r="E387" s="154" t="s">
        <v>506</v>
      </c>
      <c r="F387" s="152">
        <f t="shared" ref="F387:F388" si="249">F388</f>
        <v>23400</v>
      </c>
      <c r="G387" s="152"/>
      <c r="H387" s="152"/>
    </row>
    <row r="388" spans="1:8" ht="15.75" outlineLevel="7" x14ac:dyDescent="0.25">
      <c r="A388" s="150" t="s">
        <v>415</v>
      </c>
      <c r="B388" s="176" t="s">
        <v>457</v>
      </c>
      <c r="C388" s="150" t="s">
        <v>190</v>
      </c>
      <c r="D388" s="150"/>
      <c r="E388" s="151" t="s">
        <v>191</v>
      </c>
      <c r="F388" s="152">
        <f t="shared" si="249"/>
        <v>23400</v>
      </c>
      <c r="G388" s="152"/>
      <c r="H388" s="152"/>
    </row>
    <row r="389" spans="1:8" ht="15.75" outlineLevel="7" x14ac:dyDescent="0.25">
      <c r="A389" s="150" t="s">
        <v>415</v>
      </c>
      <c r="B389" s="176" t="s">
        <v>457</v>
      </c>
      <c r="C389" s="150" t="s">
        <v>192</v>
      </c>
      <c r="D389" s="150"/>
      <c r="E389" s="151" t="s">
        <v>193</v>
      </c>
      <c r="F389" s="152">
        <f>F390</f>
        <v>23400</v>
      </c>
      <c r="G389" s="152"/>
      <c r="H389" s="152"/>
    </row>
    <row r="390" spans="1:8" ht="15.75" outlineLevel="7" x14ac:dyDescent="0.25">
      <c r="A390" s="150" t="s">
        <v>415</v>
      </c>
      <c r="B390" s="176" t="s">
        <v>457</v>
      </c>
      <c r="C390" s="150" t="s">
        <v>524</v>
      </c>
      <c r="D390" s="155"/>
      <c r="E390" s="151" t="s">
        <v>523</v>
      </c>
      <c r="F390" s="152">
        <f>F391+F393</f>
        <v>23400</v>
      </c>
      <c r="G390" s="152"/>
      <c r="H390" s="152"/>
    </row>
    <row r="391" spans="1:8" ht="15.75" outlineLevel="7" x14ac:dyDescent="0.25">
      <c r="A391" s="164" t="s">
        <v>415</v>
      </c>
      <c r="B391" s="176" t="s">
        <v>457</v>
      </c>
      <c r="C391" s="150" t="s">
        <v>525</v>
      </c>
      <c r="D391" s="150"/>
      <c r="E391" s="151" t="s">
        <v>541</v>
      </c>
      <c r="F391" s="152">
        <f t="shared" ref="F391:F393" si="250">F392</f>
        <v>2340</v>
      </c>
      <c r="G391" s="152"/>
      <c r="H391" s="152"/>
    </row>
    <row r="392" spans="1:8" ht="15.75" outlineLevel="7" x14ac:dyDescent="0.25">
      <c r="A392" s="167" t="s">
        <v>415</v>
      </c>
      <c r="B392" s="177" t="s">
        <v>457</v>
      </c>
      <c r="C392" s="155" t="s">
        <v>525</v>
      </c>
      <c r="D392" s="155" t="s">
        <v>52</v>
      </c>
      <c r="E392" s="103" t="s">
        <v>53</v>
      </c>
      <c r="F392" s="109">
        <v>2340</v>
      </c>
      <c r="G392" s="156"/>
      <c r="H392" s="156"/>
    </row>
    <row r="393" spans="1:8" ht="15.75" outlineLevel="7" x14ac:dyDescent="0.25">
      <c r="A393" s="164" t="s">
        <v>415</v>
      </c>
      <c r="B393" s="176" t="s">
        <v>457</v>
      </c>
      <c r="C393" s="150" t="s">
        <v>525</v>
      </c>
      <c r="D393" s="150"/>
      <c r="E393" s="151" t="s">
        <v>604</v>
      </c>
      <c r="F393" s="152">
        <f t="shared" si="250"/>
        <v>21060</v>
      </c>
      <c r="G393" s="152"/>
      <c r="H393" s="152"/>
    </row>
    <row r="394" spans="1:8" ht="15.75" outlineLevel="7" x14ac:dyDescent="0.25">
      <c r="A394" s="167" t="s">
        <v>415</v>
      </c>
      <c r="B394" s="177" t="s">
        <v>457</v>
      </c>
      <c r="C394" s="155" t="s">
        <v>525</v>
      </c>
      <c r="D394" s="155" t="s">
        <v>52</v>
      </c>
      <c r="E394" s="103" t="s">
        <v>53</v>
      </c>
      <c r="F394" s="109">
        <v>21060</v>
      </c>
      <c r="G394" s="156"/>
      <c r="H394" s="156"/>
    </row>
    <row r="395" spans="1:8" ht="15.75" outlineLevel="7" x14ac:dyDescent="0.25">
      <c r="A395" s="170" t="s">
        <v>415</v>
      </c>
      <c r="B395" s="170" t="s">
        <v>489</v>
      </c>
      <c r="C395" s="170"/>
      <c r="D395" s="170"/>
      <c r="E395" s="171" t="s">
        <v>490</v>
      </c>
      <c r="F395" s="152">
        <f t="shared" ref="F395:F399" si="251">F396</f>
        <v>6996.8999999999978</v>
      </c>
      <c r="G395" s="152">
        <f t="shared" ref="G395:G399" si="252">G396</f>
        <v>20776.399999999998</v>
      </c>
      <c r="H395" s="152"/>
    </row>
    <row r="396" spans="1:8" ht="15.75" outlineLevel="7" x14ac:dyDescent="0.25">
      <c r="A396" s="170" t="s">
        <v>415</v>
      </c>
      <c r="B396" s="170" t="s">
        <v>489</v>
      </c>
      <c r="C396" s="170" t="s">
        <v>135</v>
      </c>
      <c r="D396" s="170"/>
      <c r="E396" s="171" t="s">
        <v>136</v>
      </c>
      <c r="F396" s="152">
        <f t="shared" si="251"/>
        <v>6996.8999999999978</v>
      </c>
      <c r="G396" s="152">
        <f t="shared" si="252"/>
        <v>20776.399999999998</v>
      </c>
      <c r="H396" s="152"/>
    </row>
    <row r="397" spans="1:8" ht="15.75" outlineLevel="7" x14ac:dyDescent="0.25">
      <c r="A397" s="170" t="s">
        <v>415</v>
      </c>
      <c r="B397" s="170" t="s">
        <v>489</v>
      </c>
      <c r="C397" s="170" t="s">
        <v>198</v>
      </c>
      <c r="D397" s="170"/>
      <c r="E397" s="171" t="s">
        <v>199</v>
      </c>
      <c r="F397" s="152">
        <f t="shared" si="251"/>
        <v>6996.8999999999978</v>
      </c>
      <c r="G397" s="152">
        <f t="shared" si="252"/>
        <v>20776.399999999998</v>
      </c>
      <c r="H397" s="152"/>
    </row>
    <row r="398" spans="1:8" ht="15.75" outlineLevel="7" x14ac:dyDescent="0.25">
      <c r="A398" s="170" t="s">
        <v>415</v>
      </c>
      <c r="B398" s="170" t="s">
        <v>489</v>
      </c>
      <c r="C398" s="170" t="s">
        <v>200</v>
      </c>
      <c r="D398" s="170"/>
      <c r="E398" s="171" t="s">
        <v>372</v>
      </c>
      <c r="F398" s="152">
        <f t="shared" si="251"/>
        <v>6996.8999999999978</v>
      </c>
      <c r="G398" s="152">
        <f t="shared" si="252"/>
        <v>20776.399999999998</v>
      </c>
      <c r="H398" s="152"/>
    </row>
    <row r="399" spans="1:8" ht="15.75" outlineLevel="7" x14ac:dyDescent="0.25">
      <c r="A399" s="170" t="s">
        <v>415</v>
      </c>
      <c r="B399" s="170" t="s">
        <v>489</v>
      </c>
      <c r="C399" s="170" t="s">
        <v>510</v>
      </c>
      <c r="D399" s="164"/>
      <c r="E399" s="178" t="s">
        <v>509</v>
      </c>
      <c r="F399" s="152">
        <f t="shared" si="251"/>
        <v>6996.8999999999978</v>
      </c>
      <c r="G399" s="152">
        <f t="shared" si="252"/>
        <v>20776.399999999998</v>
      </c>
      <c r="H399" s="152"/>
    </row>
    <row r="400" spans="1:8" ht="15.75" outlineLevel="7" x14ac:dyDescent="0.25">
      <c r="A400" s="172" t="s">
        <v>415</v>
      </c>
      <c r="B400" s="172" t="s">
        <v>489</v>
      </c>
      <c r="C400" s="172" t="s">
        <v>510</v>
      </c>
      <c r="D400" s="167" t="s">
        <v>52</v>
      </c>
      <c r="E400" s="179" t="s">
        <v>365</v>
      </c>
      <c r="F400" s="109">
        <f>10500-1158.2+37.3+117.8-2500</f>
        <v>6996.8999999999978</v>
      </c>
      <c r="G400" s="156">
        <f>25239.1+37.3-4500</f>
        <v>20776.399999999998</v>
      </c>
      <c r="H400" s="156"/>
    </row>
    <row r="401" spans="1:8" ht="15.75" outlineLevel="1" x14ac:dyDescent="0.25">
      <c r="A401" s="150" t="s">
        <v>415</v>
      </c>
      <c r="B401" s="150" t="s">
        <v>409</v>
      </c>
      <c r="C401" s="150"/>
      <c r="D401" s="150"/>
      <c r="E401" s="151" t="s">
        <v>410</v>
      </c>
      <c r="F401" s="152">
        <f>F402+F407</f>
        <v>382.9</v>
      </c>
      <c r="G401" s="152">
        <f t="shared" ref="G401:H401" si="253">G402+G407</f>
        <v>382.9</v>
      </c>
      <c r="H401" s="152">
        <f t="shared" si="253"/>
        <v>382.9</v>
      </c>
    </row>
    <row r="402" spans="1:8" ht="15.75" outlineLevel="2" x14ac:dyDescent="0.25">
      <c r="A402" s="150" t="s">
        <v>415</v>
      </c>
      <c r="B402" s="150" t="s">
        <v>409</v>
      </c>
      <c r="C402" s="150" t="s">
        <v>36</v>
      </c>
      <c r="D402" s="150"/>
      <c r="E402" s="151" t="s">
        <v>37</v>
      </c>
      <c r="F402" s="152">
        <f t="shared" ref="F402:F405" si="254">F403</f>
        <v>74.099999999999994</v>
      </c>
      <c r="G402" s="152">
        <f t="shared" ref="G402:H405" si="255">G403</f>
        <v>74.099999999999994</v>
      </c>
      <c r="H402" s="152">
        <f t="shared" si="255"/>
        <v>74.099999999999994</v>
      </c>
    </row>
    <row r="403" spans="1:8" ht="31.5" outlineLevel="3" x14ac:dyDescent="0.25">
      <c r="A403" s="150" t="s">
        <v>415</v>
      </c>
      <c r="B403" s="150" t="s">
        <v>409</v>
      </c>
      <c r="C403" s="150" t="s">
        <v>82</v>
      </c>
      <c r="D403" s="150"/>
      <c r="E403" s="151" t="s">
        <v>83</v>
      </c>
      <c r="F403" s="152">
        <f t="shared" si="254"/>
        <v>74.099999999999994</v>
      </c>
      <c r="G403" s="152">
        <f t="shared" si="255"/>
        <v>74.099999999999994</v>
      </c>
      <c r="H403" s="152">
        <f t="shared" si="255"/>
        <v>74.099999999999994</v>
      </c>
    </row>
    <row r="404" spans="1:8" ht="15.75" outlineLevel="4" x14ac:dyDescent="0.25">
      <c r="A404" s="150" t="s">
        <v>415</v>
      </c>
      <c r="B404" s="150" t="s">
        <v>409</v>
      </c>
      <c r="C404" s="150" t="s">
        <v>84</v>
      </c>
      <c r="D404" s="150"/>
      <c r="E404" s="151" t="s">
        <v>31</v>
      </c>
      <c r="F404" s="152">
        <f t="shared" si="254"/>
        <v>74.099999999999994</v>
      </c>
      <c r="G404" s="152">
        <f t="shared" si="255"/>
        <v>74.099999999999994</v>
      </c>
      <c r="H404" s="152">
        <f t="shared" si="255"/>
        <v>74.099999999999994</v>
      </c>
    </row>
    <row r="405" spans="1:8" ht="15.75" outlineLevel="5" x14ac:dyDescent="0.25">
      <c r="A405" s="150" t="s">
        <v>415</v>
      </c>
      <c r="B405" s="150" t="s">
        <v>409</v>
      </c>
      <c r="C405" s="150" t="s">
        <v>85</v>
      </c>
      <c r="D405" s="150"/>
      <c r="E405" s="151" t="s">
        <v>86</v>
      </c>
      <c r="F405" s="152">
        <f t="shared" si="254"/>
        <v>74.099999999999994</v>
      </c>
      <c r="G405" s="152">
        <f t="shared" si="255"/>
        <v>74.099999999999994</v>
      </c>
      <c r="H405" s="152">
        <f t="shared" si="255"/>
        <v>74.099999999999994</v>
      </c>
    </row>
    <row r="406" spans="1:8" ht="15.75" outlineLevel="7" x14ac:dyDescent="0.25">
      <c r="A406" s="155" t="s">
        <v>415</v>
      </c>
      <c r="B406" s="155" t="s">
        <v>409</v>
      </c>
      <c r="C406" s="155" t="s">
        <v>85</v>
      </c>
      <c r="D406" s="155" t="s">
        <v>7</v>
      </c>
      <c r="E406" s="103" t="s">
        <v>8</v>
      </c>
      <c r="F406" s="109">
        <v>74.099999999999994</v>
      </c>
      <c r="G406" s="156">
        <v>74.099999999999994</v>
      </c>
      <c r="H406" s="156">
        <v>74.099999999999994</v>
      </c>
    </row>
    <row r="407" spans="1:8" ht="15.75" outlineLevel="2" x14ac:dyDescent="0.25">
      <c r="A407" s="150" t="s">
        <v>415</v>
      </c>
      <c r="B407" s="150" t="s">
        <v>409</v>
      </c>
      <c r="C407" s="150" t="s">
        <v>26</v>
      </c>
      <c r="D407" s="150"/>
      <c r="E407" s="151" t="s">
        <v>27</v>
      </c>
      <c r="F407" s="152">
        <f t="shared" ref="F407" si="256">F408+F412</f>
        <v>308.8</v>
      </c>
      <c r="G407" s="152">
        <f t="shared" ref="G407:H407" si="257">G408+G412</f>
        <v>308.8</v>
      </c>
      <c r="H407" s="152">
        <f t="shared" si="257"/>
        <v>308.8</v>
      </c>
    </row>
    <row r="408" spans="1:8" ht="15.75" outlineLevel="3" x14ac:dyDescent="0.25">
      <c r="A408" s="150" t="s">
        <v>415</v>
      </c>
      <c r="B408" s="150" t="s">
        <v>409</v>
      </c>
      <c r="C408" s="150" t="s">
        <v>58</v>
      </c>
      <c r="D408" s="150"/>
      <c r="E408" s="151" t="s">
        <v>59</v>
      </c>
      <c r="F408" s="152">
        <f>F409</f>
        <v>228.8</v>
      </c>
      <c r="G408" s="152">
        <f>G409</f>
        <v>228.8</v>
      </c>
      <c r="H408" s="152">
        <f>H409</f>
        <v>228.8</v>
      </c>
    </row>
    <row r="409" spans="1:8" ht="31.5" outlineLevel="4" x14ac:dyDescent="0.25">
      <c r="A409" s="150" t="s">
        <v>415</v>
      </c>
      <c r="B409" s="150" t="s">
        <v>409</v>
      </c>
      <c r="C409" s="150" t="s">
        <v>60</v>
      </c>
      <c r="D409" s="150"/>
      <c r="E409" s="151" t="s">
        <v>61</v>
      </c>
      <c r="F409" s="152">
        <f t="shared" ref="F409:F410" si="258">F410</f>
        <v>228.8</v>
      </c>
      <c r="G409" s="152">
        <f t="shared" ref="G409:H410" si="259">G410</f>
        <v>228.8</v>
      </c>
      <c r="H409" s="152">
        <f t="shared" si="259"/>
        <v>228.8</v>
      </c>
    </row>
    <row r="410" spans="1:8" ht="15.75" outlineLevel="5" x14ac:dyDescent="0.25">
      <c r="A410" s="150" t="s">
        <v>415</v>
      </c>
      <c r="B410" s="150" t="s">
        <v>409</v>
      </c>
      <c r="C410" s="150" t="s">
        <v>62</v>
      </c>
      <c r="D410" s="150"/>
      <c r="E410" s="151" t="s">
        <v>63</v>
      </c>
      <c r="F410" s="152">
        <f t="shared" si="258"/>
        <v>228.8</v>
      </c>
      <c r="G410" s="152">
        <f t="shared" si="259"/>
        <v>228.8</v>
      </c>
      <c r="H410" s="152">
        <f t="shared" si="259"/>
        <v>228.8</v>
      </c>
    </row>
    <row r="411" spans="1:8" ht="15.75" outlineLevel="7" x14ac:dyDescent="0.25">
      <c r="A411" s="155" t="s">
        <v>415</v>
      </c>
      <c r="B411" s="155" t="s">
        <v>409</v>
      </c>
      <c r="C411" s="155" t="s">
        <v>62</v>
      </c>
      <c r="D411" s="155" t="s">
        <v>7</v>
      </c>
      <c r="E411" s="103" t="s">
        <v>8</v>
      </c>
      <c r="F411" s="109">
        <v>228.8</v>
      </c>
      <c r="G411" s="156">
        <v>228.8</v>
      </c>
      <c r="H411" s="156">
        <v>228.8</v>
      </c>
    </row>
    <row r="412" spans="1:8" ht="31.5" outlineLevel="3" x14ac:dyDescent="0.25">
      <c r="A412" s="150" t="s">
        <v>415</v>
      </c>
      <c r="B412" s="150" t="s">
        <v>409</v>
      </c>
      <c r="C412" s="150" t="s">
        <v>28</v>
      </c>
      <c r="D412" s="150"/>
      <c r="E412" s="151" t="s">
        <v>29</v>
      </c>
      <c r="F412" s="152">
        <f>F413</f>
        <v>80</v>
      </c>
      <c r="G412" s="152">
        <f t="shared" ref="G412:H412" si="260">G413</f>
        <v>80</v>
      </c>
      <c r="H412" s="152">
        <f t="shared" si="260"/>
        <v>80</v>
      </c>
    </row>
    <row r="413" spans="1:8" ht="15.75" outlineLevel="4" x14ac:dyDescent="0.25">
      <c r="A413" s="150" t="s">
        <v>415</v>
      </c>
      <c r="B413" s="150" t="s">
        <v>409</v>
      </c>
      <c r="C413" s="150" t="s">
        <v>69</v>
      </c>
      <c r="D413" s="150"/>
      <c r="E413" s="151" t="s">
        <v>70</v>
      </c>
      <c r="F413" s="152">
        <f t="shared" ref="F413" si="261">F414+F416</f>
        <v>80</v>
      </c>
      <c r="G413" s="152">
        <f t="shared" ref="G413:H413" si="262">G414+G416</f>
        <v>80</v>
      </c>
      <c r="H413" s="152">
        <f t="shared" si="262"/>
        <v>80</v>
      </c>
    </row>
    <row r="414" spans="1:8" ht="15.75" outlineLevel="5" x14ac:dyDescent="0.25">
      <c r="A414" s="150" t="s">
        <v>415</v>
      </c>
      <c r="B414" s="150" t="s">
        <v>409</v>
      </c>
      <c r="C414" s="150" t="s">
        <v>71</v>
      </c>
      <c r="D414" s="150"/>
      <c r="E414" s="151" t="s">
        <v>72</v>
      </c>
      <c r="F414" s="152">
        <f>F415</f>
        <v>30</v>
      </c>
      <c r="G414" s="152">
        <f>G415</f>
        <v>30</v>
      </c>
      <c r="H414" s="152">
        <f>H415</f>
        <v>30</v>
      </c>
    </row>
    <row r="415" spans="1:8" ht="15.75" outlineLevel="7" x14ac:dyDescent="0.25">
      <c r="A415" s="155" t="s">
        <v>415</v>
      </c>
      <c r="B415" s="155" t="s">
        <v>409</v>
      </c>
      <c r="C415" s="155" t="s">
        <v>71</v>
      </c>
      <c r="D415" s="155" t="s">
        <v>52</v>
      </c>
      <c r="E415" s="103" t="s">
        <v>53</v>
      </c>
      <c r="F415" s="109">
        <v>30</v>
      </c>
      <c r="G415" s="156">
        <v>30</v>
      </c>
      <c r="H415" s="156">
        <v>30</v>
      </c>
    </row>
    <row r="416" spans="1:8" ht="15.75" outlineLevel="5" x14ac:dyDescent="0.25">
      <c r="A416" s="150" t="s">
        <v>415</v>
      </c>
      <c r="B416" s="150" t="s">
        <v>409</v>
      </c>
      <c r="C416" s="150" t="s">
        <v>196</v>
      </c>
      <c r="D416" s="150"/>
      <c r="E416" s="151" t="s">
        <v>197</v>
      </c>
      <c r="F416" s="152">
        <f>F417</f>
        <v>50</v>
      </c>
      <c r="G416" s="152">
        <f>G417</f>
        <v>50</v>
      </c>
      <c r="H416" s="152">
        <f>H417</f>
        <v>50</v>
      </c>
    </row>
    <row r="417" spans="1:8" ht="15.75" outlineLevel="7" x14ac:dyDescent="0.25">
      <c r="A417" s="155" t="s">
        <v>415</v>
      </c>
      <c r="B417" s="155" t="s">
        <v>409</v>
      </c>
      <c r="C417" s="155" t="s">
        <v>196</v>
      </c>
      <c r="D417" s="155" t="s">
        <v>52</v>
      </c>
      <c r="E417" s="103" t="s">
        <v>53</v>
      </c>
      <c r="F417" s="109">
        <v>50</v>
      </c>
      <c r="G417" s="156">
        <v>50</v>
      </c>
      <c r="H417" s="156">
        <v>50</v>
      </c>
    </row>
    <row r="418" spans="1:8" ht="15.75" outlineLevel="1" x14ac:dyDescent="0.25">
      <c r="A418" s="150" t="s">
        <v>415</v>
      </c>
      <c r="B418" s="150" t="s">
        <v>460</v>
      </c>
      <c r="C418" s="150"/>
      <c r="D418" s="150"/>
      <c r="E418" s="151" t="s">
        <v>461</v>
      </c>
      <c r="F418" s="152">
        <f t="shared" ref="F418:F422" si="263">F419</f>
        <v>14885.3</v>
      </c>
      <c r="G418" s="152">
        <f t="shared" ref="G418:H422" si="264">G419</f>
        <v>14191.1</v>
      </c>
      <c r="H418" s="152">
        <f t="shared" si="264"/>
        <v>14191.1</v>
      </c>
    </row>
    <row r="419" spans="1:8" ht="15.75" outlineLevel="2" x14ac:dyDescent="0.25">
      <c r="A419" s="150" t="s">
        <v>415</v>
      </c>
      <c r="B419" s="150" t="s">
        <v>460</v>
      </c>
      <c r="C419" s="150" t="s">
        <v>26</v>
      </c>
      <c r="D419" s="150"/>
      <c r="E419" s="151" t="s">
        <v>27</v>
      </c>
      <c r="F419" s="152">
        <f t="shared" si="263"/>
        <v>14885.3</v>
      </c>
      <c r="G419" s="152">
        <f t="shared" si="264"/>
        <v>14191.1</v>
      </c>
      <c r="H419" s="152">
        <f t="shared" si="264"/>
        <v>14191.1</v>
      </c>
    </row>
    <row r="420" spans="1:8" ht="31.5" outlineLevel="3" x14ac:dyDescent="0.25">
      <c r="A420" s="150" t="s">
        <v>415</v>
      </c>
      <c r="B420" s="150" t="s">
        <v>460</v>
      </c>
      <c r="C420" s="150" t="s">
        <v>28</v>
      </c>
      <c r="D420" s="150"/>
      <c r="E420" s="151" t="s">
        <v>29</v>
      </c>
      <c r="F420" s="152">
        <f t="shared" si="263"/>
        <v>14885.3</v>
      </c>
      <c r="G420" s="152">
        <f t="shared" si="264"/>
        <v>14191.1</v>
      </c>
      <c r="H420" s="152">
        <f t="shared" si="264"/>
        <v>14191.1</v>
      </c>
    </row>
    <row r="421" spans="1:8" ht="15.75" outlineLevel="4" x14ac:dyDescent="0.25">
      <c r="A421" s="150" t="s">
        <v>415</v>
      </c>
      <c r="B421" s="150" t="s">
        <v>460</v>
      </c>
      <c r="C421" s="150" t="s">
        <v>69</v>
      </c>
      <c r="D421" s="150"/>
      <c r="E421" s="151" t="s">
        <v>70</v>
      </c>
      <c r="F421" s="152">
        <f t="shared" si="263"/>
        <v>14885.3</v>
      </c>
      <c r="G421" s="152">
        <f t="shared" si="264"/>
        <v>14191.1</v>
      </c>
      <c r="H421" s="152">
        <f t="shared" si="264"/>
        <v>14191.1</v>
      </c>
    </row>
    <row r="422" spans="1:8" ht="15.75" outlineLevel="5" x14ac:dyDescent="0.25">
      <c r="A422" s="150" t="s">
        <v>415</v>
      </c>
      <c r="B422" s="150" t="s">
        <v>460</v>
      </c>
      <c r="C422" s="150" t="s">
        <v>196</v>
      </c>
      <c r="D422" s="150"/>
      <c r="E422" s="151" t="s">
        <v>197</v>
      </c>
      <c r="F422" s="152">
        <f t="shared" si="263"/>
        <v>14885.3</v>
      </c>
      <c r="G422" s="152">
        <f t="shared" si="264"/>
        <v>14191.1</v>
      </c>
      <c r="H422" s="152">
        <f t="shared" si="264"/>
        <v>14191.1</v>
      </c>
    </row>
    <row r="423" spans="1:8" ht="15.75" outlineLevel="7" x14ac:dyDescent="0.25">
      <c r="A423" s="155" t="s">
        <v>415</v>
      </c>
      <c r="B423" s="155" t="s">
        <v>460</v>
      </c>
      <c r="C423" s="155" t="s">
        <v>196</v>
      </c>
      <c r="D423" s="155" t="s">
        <v>52</v>
      </c>
      <c r="E423" s="103" t="s">
        <v>53</v>
      </c>
      <c r="F423" s="109">
        <v>14885.3</v>
      </c>
      <c r="G423" s="156">
        <v>14191.1</v>
      </c>
      <c r="H423" s="156">
        <v>14191.1</v>
      </c>
    </row>
    <row r="424" spans="1:8" ht="15.75" outlineLevel="7" x14ac:dyDescent="0.25">
      <c r="A424" s="150" t="s">
        <v>415</v>
      </c>
      <c r="B424" s="150" t="s">
        <v>462</v>
      </c>
      <c r="C424" s="150"/>
      <c r="D424" s="150"/>
      <c r="E424" s="151" t="s">
        <v>463</v>
      </c>
      <c r="F424" s="152">
        <f>F431+F425</f>
        <v>7251.1</v>
      </c>
      <c r="G424" s="152">
        <f t="shared" ref="G424:H424" si="265">G431+G425</f>
        <v>150</v>
      </c>
      <c r="H424" s="152">
        <f t="shared" si="265"/>
        <v>150</v>
      </c>
    </row>
    <row r="425" spans="1:8" ht="15.75" outlineLevel="7" x14ac:dyDescent="0.25">
      <c r="A425" s="150" t="s">
        <v>415</v>
      </c>
      <c r="B425" s="180" t="s">
        <v>493</v>
      </c>
      <c r="C425" s="150"/>
      <c r="D425" s="150"/>
      <c r="E425" s="151" t="s">
        <v>494</v>
      </c>
      <c r="F425" s="152">
        <f>F426</f>
        <v>7101.1</v>
      </c>
      <c r="G425" s="152"/>
      <c r="H425" s="152"/>
    </row>
    <row r="426" spans="1:8" ht="15.75" outlineLevel="7" x14ac:dyDescent="0.25">
      <c r="A426" s="150" t="s">
        <v>415</v>
      </c>
      <c r="B426" s="150" t="s">
        <v>493</v>
      </c>
      <c r="C426" s="150" t="s">
        <v>135</v>
      </c>
      <c r="D426" s="150"/>
      <c r="E426" s="151" t="s">
        <v>136</v>
      </c>
      <c r="F426" s="152">
        <f>F429</f>
        <v>7101.1</v>
      </c>
      <c r="G426" s="152"/>
      <c r="H426" s="152"/>
    </row>
    <row r="427" spans="1:8" ht="15.75" outlineLevel="7" x14ac:dyDescent="0.25">
      <c r="A427" s="150" t="s">
        <v>415</v>
      </c>
      <c r="B427" s="180" t="s">
        <v>493</v>
      </c>
      <c r="C427" s="170" t="s">
        <v>198</v>
      </c>
      <c r="D427" s="170"/>
      <c r="E427" s="171" t="s">
        <v>199</v>
      </c>
      <c r="F427" s="152">
        <f>F428</f>
        <v>7101.1</v>
      </c>
      <c r="G427" s="152"/>
      <c r="H427" s="152"/>
    </row>
    <row r="428" spans="1:8" ht="15.75" outlineLevel="7" x14ac:dyDescent="0.25">
      <c r="A428" s="150" t="s">
        <v>415</v>
      </c>
      <c r="B428" s="180" t="s">
        <v>493</v>
      </c>
      <c r="C428" s="170" t="s">
        <v>200</v>
      </c>
      <c r="D428" s="170"/>
      <c r="E428" s="171" t="s">
        <v>372</v>
      </c>
      <c r="F428" s="152">
        <f>F429</f>
        <v>7101.1</v>
      </c>
      <c r="G428" s="152"/>
      <c r="H428" s="152"/>
    </row>
    <row r="429" spans="1:8" s="147" customFormat="1" ht="15.75" outlineLevel="7" x14ac:dyDescent="0.25">
      <c r="A429" s="150" t="s">
        <v>415</v>
      </c>
      <c r="B429" s="180" t="s">
        <v>493</v>
      </c>
      <c r="C429" s="150" t="s">
        <v>510</v>
      </c>
      <c r="D429" s="180"/>
      <c r="E429" s="181" t="s">
        <v>509</v>
      </c>
      <c r="F429" s="168">
        <f t="shared" ref="F429" si="266">F430</f>
        <v>7101.1</v>
      </c>
      <c r="G429" s="168"/>
      <c r="H429" s="168"/>
    </row>
    <row r="430" spans="1:8" ht="15.75" outlineLevel="7" x14ac:dyDescent="0.25">
      <c r="A430" s="155" t="s">
        <v>415</v>
      </c>
      <c r="B430" s="182" t="s">
        <v>493</v>
      </c>
      <c r="C430" s="155" t="s">
        <v>510</v>
      </c>
      <c r="D430" s="182" t="s">
        <v>52</v>
      </c>
      <c r="E430" s="183" t="s">
        <v>53</v>
      </c>
      <c r="F430" s="152">
        <v>7101.1</v>
      </c>
      <c r="G430" s="109"/>
      <c r="H430" s="109"/>
    </row>
    <row r="431" spans="1:8" ht="15.75" outlineLevel="1" x14ac:dyDescent="0.25">
      <c r="A431" s="150" t="s">
        <v>415</v>
      </c>
      <c r="B431" s="150" t="s">
        <v>464</v>
      </c>
      <c r="C431" s="150"/>
      <c r="D431" s="150"/>
      <c r="E431" s="151" t="s">
        <v>465</v>
      </c>
      <c r="F431" s="152">
        <f t="shared" ref="F431:F435" si="267">F432</f>
        <v>150</v>
      </c>
      <c r="G431" s="152">
        <f t="shared" ref="G431:H435" si="268">G432</f>
        <v>150</v>
      </c>
      <c r="H431" s="152">
        <f t="shared" si="268"/>
        <v>150</v>
      </c>
    </row>
    <row r="432" spans="1:8" ht="15.75" outlineLevel="2" x14ac:dyDescent="0.25">
      <c r="A432" s="150" t="s">
        <v>415</v>
      </c>
      <c r="B432" s="150" t="s">
        <v>464</v>
      </c>
      <c r="C432" s="150" t="s">
        <v>135</v>
      </c>
      <c r="D432" s="150"/>
      <c r="E432" s="151" t="s">
        <v>136</v>
      </c>
      <c r="F432" s="152">
        <f t="shared" si="267"/>
        <v>150</v>
      </c>
      <c r="G432" s="152">
        <f t="shared" si="268"/>
        <v>150</v>
      </c>
      <c r="H432" s="152">
        <f t="shared" si="268"/>
        <v>150</v>
      </c>
    </row>
    <row r="433" spans="1:8" ht="15.75" outlineLevel="3" x14ac:dyDescent="0.25">
      <c r="A433" s="150" t="s">
        <v>415</v>
      </c>
      <c r="B433" s="150" t="s">
        <v>464</v>
      </c>
      <c r="C433" s="150" t="s">
        <v>198</v>
      </c>
      <c r="D433" s="150"/>
      <c r="E433" s="151" t="s">
        <v>199</v>
      </c>
      <c r="F433" s="152">
        <f t="shared" si="267"/>
        <v>150</v>
      </c>
      <c r="G433" s="152">
        <f t="shared" si="268"/>
        <v>150</v>
      </c>
      <c r="H433" s="152">
        <f t="shared" si="268"/>
        <v>150</v>
      </c>
    </row>
    <row r="434" spans="1:8" ht="15.75" outlineLevel="4" x14ac:dyDescent="0.25">
      <c r="A434" s="150" t="s">
        <v>415</v>
      </c>
      <c r="B434" s="150" t="s">
        <v>464</v>
      </c>
      <c r="C434" s="150" t="s">
        <v>200</v>
      </c>
      <c r="D434" s="150"/>
      <c r="E434" s="151" t="s">
        <v>372</v>
      </c>
      <c r="F434" s="152">
        <f t="shared" si="267"/>
        <v>150</v>
      </c>
      <c r="G434" s="152">
        <f t="shared" si="268"/>
        <v>150</v>
      </c>
      <c r="H434" s="152">
        <f t="shared" si="268"/>
        <v>150</v>
      </c>
    </row>
    <row r="435" spans="1:8" ht="15.75" outlineLevel="5" x14ac:dyDescent="0.25">
      <c r="A435" s="150" t="s">
        <v>415</v>
      </c>
      <c r="B435" s="150" t="s">
        <v>464</v>
      </c>
      <c r="C435" s="150" t="s">
        <v>201</v>
      </c>
      <c r="D435" s="150"/>
      <c r="E435" s="151" t="s">
        <v>10</v>
      </c>
      <c r="F435" s="152">
        <f t="shared" si="267"/>
        <v>150</v>
      </c>
      <c r="G435" s="152">
        <f t="shared" si="268"/>
        <v>150</v>
      </c>
      <c r="H435" s="152">
        <f t="shared" si="268"/>
        <v>150</v>
      </c>
    </row>
    <row r="436" spans="1:8" ht="15.75" outlineLevel="7" x14ac:dyDescent="0.25">
      <c r="A436" s="155" t="s">
        <v>415</v>
      </c>
      <c r="B436" s="155" t="s">
        <v>464</v>
      </c>
      <c r="C436" s="155" t="s">
        <v>201</v>
      </c>
      <c r="D436" s="155" t="s">
        <v>7</v>
      </c>
      <c r="E436" s="103" t="s">
        <v>8</v>
      </c>
      <c r="F436" s="109">
        <v>150</v>
      </c>
      <c r="G436" s="156">
        <v>150</v>
      </c>
      <c r="H436" s="156">
        <v>150</v>
      </c>
    </row>
    <row r="437" spans="1:8" ht="15.75" outlineLevel="7" x14ac:dyDescent="0.25">
      <c r="A437" s="150" t="s">
        <v>415</v>
      </c>
      <c r="B437" s="150" t="s">
        <v>466</v>
      </c>
      <c r="C437" s="155"/>
      <c r="D437" s="155"/>
      <c r="E437" s="154" t="s">
        <v>467</v>
      </c>
      <c r="F437" s="152">
        <f>F438+F464+F450+F444</f>
        <v>72170</v>
      </c>
      <c r="G437" s="152">
        <f t="shared" ref="G437:H437" si="269">G438+G464+G450+G444</f>
        <v>90300</v>
      </c>
      <c r="H437" s="152">
        <f t="shared" si="269"/>
        <v>105165</v>
      </c>
    </row>
    <row r="438" spans="1:8" ht="15.75" outlineLevel="1" x14ac:dyDescent="0.25">
      <c r="A438" s="150" t="s">
        <v>415</v>
      </c>
      <c r="B438" s="150" t="s">
        <v>468</v>
      </c>
      <c r="C438" s="150"/>
      <c r="D438" s="150"/>
      <c r="E438" s="151" t="s">
        <v>469</v>
      </c>
      <c r="F438" s="152">
        <f t="shared" ref="F438:F442" si="270">F439</f>
        <v>16000</v>
      </c>
      <c r="G438" s="152">
        <f t="shared" ref="G438:H442" si="271">G439</f>
        <v>16000</v>
      </c>
      <c r="H438" s="152">
        <f t="shared" si="271"/>
        <v>16000</v>
      </c>
    </row>
    <row r="439" spans="1:8" ht="15.75" outlineLevel="2" x14ac:dyDescent="0.25">
      <c r="A439" s="150" t="s">
        <v>415</v>
      </c>
      <c r="B439" s="150" t="s">
        <v>468</v>
      </c>
      <c r="C439" s="150" t="s">
        <v>26</v>
      </c>
      <c r="D439" s="150"/>
      <c r="E439" s="151" t="s">
        <v>27</v>
      </c>
      <c r="F439" s="152">
        <f t="shared" si="270"/>
        <v>16000</v>
      </c>
      <c r="G439" s="152">
        <f t="shared" si="271"/>
        <v>16000</v>
      </c>
      <c r="H439" s="152">
        <f t="shared" si="271"/>
        <v>16000</v>
      </c>
    </row>
    <row r="440" spans="1:8" ht="31.5" outlineLevel="3" x14ac:dyDescent="0.25">
      <c r="A440" s="150" t="s">
        <v>415</v>
      </c>
      <c r="B440" s="150" t="s">
        <v>468</v>
      </c>
      <c r="C440" s="150" t="s">
        <v>28</v>
      </c>
      <c r="D440" s="150"/>
      <c r="E440" s="151" t="s">
        <v>29</v>
      </c>
      <c r="F440" s="152">
        <f t="shared" si="270"/>
        <v>16000</v>
      </c>
      <c r="G440" s="152">
        <f t="shared" si="271"/>
        <v>16000</v>
      </c>
      <c r="H440" s="152">
        <f t="shared" si="271"/>
        <v>16000</v>
      </c>
    </row>
    <row r="441" spans="1:8" ht="15.75" outlineLevel="4" x14ac:dyDescent="0.25">
      <c r="A441" s="150" t="s">
        <v>415</v>
      </c>
      <c r="B441" s="150" t="s">
        <v>468</v>
      </c>
      <c r="C441" s="150" t="s">
        <v>30</v>
      </c>
      <c r="D441" s="150"/>
      <c r="E441" s="151" t="s">
        <v>31</v>
      </c>
      <c r="F441" s="152">
        <f t="shared" si="270"/>
        <v>16000</v>
      </c>
      <c r="G441" s="152">
        <f t="shared" si="271"/>
        <v>16000</v>
      </c>
      <c r="H441" s="152">
        <f t="shared" si="271"/>
        <v>16000</v>
      </c>
    </row>
    <row r="442" spans="1:8" ht="15.75" outlineLevel="5" x14ac:dyDescent="0.25">
      <c r="A442" s="150" t="s">
        <v>415</v>
      </c>
      <c r="B442" s="150" t="s">
        <v>468</v>
      </c>
      <c r="C442" s="150" t="s">
        <v>202</v>
      </c>
      <c r="D442" s="150"/>
      <c r="E442" s="151" t="s">
        <v>393</v>
      </c>
      <c r="F442" s="152">
        <f t="shared" si="270"/>
        <v>16000</v>
      </c>
      <c r="G442" s="152">
        <f t="shared" si="271"/>
        <v>16000</v>
      </c>
      <c r="H442" s="152">
        <f t="shared" si="271"/>
        <v>16000</v>
      </c>
    </row>
    <row r="443" spans="1:8" ht="15.75" outlineLevel="7" x14ac:dyDescent="0.25">
      <c r="A443" s="155" t="s">
        <v>415</v>
      </c>
      <c r="B443" s="155" t="s">
        <v>468</v>
      </c>
      <c r="C443" s="155" t="s">
        <v>202</v>
      </c>
      <c r="D443" s="155" t="s">
        <v>19</v>
      </c>
      <c r="E443" s="103" t="s">
        <v>20</v>
      </c>
      <c r="F443" s="109">
        <v>16000</v>
      </c>
      <c r="G443" s="156">
        <v>16000</v>
      </c>
      <c r="H443" s="156">
        <v>16000</v>
      </c>
    </row>
    <row r="444" spans="1:8" ht="15.75" outlineLevel="7" x14ac:dyDescent="0.25">
      <c r="A444" s="150" t="s">
        <v>415</v>
      </c>
      <c r="B444" s="150" t="s">
        <v>470</v>
      </c>
      <c r="C444" s="150"/>
      <c r="D444" s="150"/>
      <c r="E444" s="151" t="s">
        <v>471</v>
      </c>
      <c r="F444" s="152">
        <f>F445</f>
        <v>16684.3</v>
      </c>
      <c r="G444" s="152">
        <f t="shared" ref="F444:G448" si="272">G445</f>
        <v>16684.3</v>
      </c>
      <c r="H444" s="152"/>
    </row>
    <row r="445" spans="1:8" ht="15.75" outlineLevel="7" x14ac:dyDescent="0.25">
      <c r="A445" s="164" t="s">
        <v>415</v>
      </c>
      <c r="B445" s="164" t="s">
        <v>470</v>
      </c>
      <c r="C445" s="150" t="s">
        <v>112</v>
      </c>
      <c r="D445" s="150"/>
      <c r="E445" s="151" t="s">
        <v>113</v>
      </c>
      <c r="F445" s="152">
        <f t="shared" si="272"/>
        <v>16684.3</v>
      </c>
      <c r="G445" s="152">
        <f t="shared" si="272"/>
        <v>16684.3</v>
      </c>
      <c r="H445" s="152"/>
    </row>
    <row r="446" spans="1:8" ht="15.75" outlineLevel="7" x14ac:dyDescent="0.25">
      <c r="A446" s="164" t="s">
        <v>415</v>
      </c>
      <c r="B446" s="164" t="s">
        <v>470</v>
      </c>
      <c r="C446" s="164" t="s">
        <v>125</v>
      </c>
      <c r="D446" s="164"/>
      <c r="E446" s="165" t="s">
        <v>126</v>
      </c>
      <c r="F446" s="152">
        <f t="shared" si="272"/>
        <v>16684.3</v>
      </c>
      <c r="G446" s="152">
        <f t="shared" si="272"/>
        <v>16684.3</v>
      </c>
      <c r="H446" s="152"/>
    </row>
    <row r="447" spans="1:8" ht="15.75" outlineLevel="7" x14ac:dyDescent="0.25">
      <c r="A447" s="164" t="s">
        <v>415</v>
      </c>
      <c r="B447" s="164" t="s">
        <v>470</v>
      </c>
      <c r="C447" s="164" t="s">
        <v>127</v>
      </c>
      <c r="D447" s="164"/>
      <c r="E447" s="165" t="s">
        <v>70</v>
      </c>
      <c r="F447" s="152">
        <f t="shared" si="272"/>
        <v>16684.3</v>
      </c>
      <c r="G447" s="152">
        <f t="shared" si="272"/>
        <v>16684.3</v>
      </c>
      <c r="H447" s="152"/>
    </row>
    <row r="448" spans="1:8" ht="47.25" outlineLevel="7" x14ac:dyDescent="0.25">
      <c r="A448" s="164" t="s">
        <v>415</v>
      </c>
      <c r="B448" s="164" t="s">
        <v>470</v>
      </c>
      <c r="C448" s="164" t="s">
        <v>605</v>
      </c>
      <c r="D448" s="164"/>
      <c r="E448" s="184" t="s">
        <v>606</v>
      </c>
      <c r="F448" s="152">
        <f t="shared" si="272"/>
        <v>16684.3</v>
      </c>
      <c r="G448" s="152">
        <f t="shared" si="272"/>
        <v>16684.3</v>
      </c>
      <c r="H448" s="152"/>
    </row>
    <row r="449" spans="1:8" ht="15.75" outlineLevel="7" x14ac:dyDescent="0.25">
      <c r="A449" s="167" t="s">
        <v>415</v>
      </c>
      <c r="B449" s="167" t="s">
        <v>470</v>
      </c>
      <c r="C449" s="167" t="s">
        <v>605</v>
      </c>
      <c r="D449" s="167" t="s">
        <v>15</v>
      </c>
      <c r="E449" s="169" t="s">
        <v>16</v>
      </c>
      <c r="F449" s="109">
        <v>16684.3</v>
      </c>
      <c r="G449" s="109">
        <v>16684.3</v>
      </c>
      <c r="H449" s="109"/>
    </row>
    <row r="450" spans="1:8" ht="15.75" outlineLevel="1" x14ac:dyDescent="0.25">
      <c r="A450" s="150" t="s">
        <v>415</v>
      </c>
      <c r="B450" s="150" t="s">
        <v>472</v>
      </c>
      <c r="C450" s="150"/>
      <c r="D450" s="150"/>
      <c r="E450" s="151" t="s">
        <v>473</v>
      </c>
      <c r="F450" s="152">
        <f t="shared" ref="F450:F458" si="273">F451</f>
        <v>18944.900000000001</v>
      </c>
      <c r="G450" s="152">
        <f t="shared" ref="G450:H458" si="274">G451</f>
        <v>37395.899999999994</v>
      </c>
      <c r="H450" s="152">
        <f t="shared" si="274"/>
        <v>75945.2</v>
      </c>
    </row>
    <row r="451" spans="1:8" ht="15.75" outlineLevel="2" x14ac:dyDescent="0.25">
      <c r="A451" s="150" t="s">
        <v>415</v>
      </c>
      <c r="B451" s="150" t="s">
        <v>472</v>
      </c>
      <c r="C451" s="150" t="s">
        <v>22</v>
      </c>
      <c r="D451" s="150"/>
      <c r="E451" s="151" t="s">
        <v>23</v>
      </c>
      <c r="F451" s="152">
        <f>F452+F461</f>
        <v>18944.900000000001</v>
      </c>
      <c r="G451" s="152">
        <f t="shared" ref="G451:H451" si="275">G452+G461</f>
        <v>37395.899999999994</v>
      </c>
      <c r="H451" s="152">
        <f t="shared" si="275"/>
        <v>75945.2</v>
      </c>
    </row>
    <row r="452" spans="1:8" ht="15.75" outlineLevel="2" x14ac:dyDescent="0.25">
      <c r="A452" s="150" t="s">
        <v>415</v>
      </c>
      <c r="B452" s="150" t="s">
        <v>472</v>
      </c>
      <c r="C452" s="150" t="s">
        <v>326</v>
      </c>
      <c r="D452" s="150"/>
      <c r="E452" s="151" t="s">
        <v>327</v>
      </c>
      <c r="F452" s="152">
        <f t="shared" si="273"/>
        <v>18944.900000000001</v>
      </c>
      <c r="G452" s="152">
        <f t="shared" si="274"/>
        <v>18818.199999999997</v>
      </c>
      <c r="H452" s="152">
        <f t="shared" si="274"/>
        <v>5350</v>
      </c>
    </row>
    <row r="453" spans="1:8" ht="15.75" outlineLevel="2" x14ac:dyDescent="0.25">
      <c r="A453" s="150" t="s">
        <v>415</v>
      </c>
      <c r="B453" s="150" t="s">
        <v>472</v>
      </c>
      <c r="C453" s="150" t="s">
        <v>328</v>
      </c>
      <c r="D453" s="150"/>
      <c r="E453" s="151" t="s">
        <v>329</v>
      </c>
      <c r="F453" s="152">
        <f>F454+F456+F458</f>
        <v>18944.900000000001</v>
      </c>
      <c r="G453" s="152">
        <f t="shared" ref="G453:H453" si="276">G454+G456+G458</f>
        <v>18818.199999999997</v>
      </c>
      <c r="H453" s="152">
        <f t="shared" si="276"/>
        <v>5350</v>
      </c>
    </row>
    <row r="454" spans="1:8" ht="31.5" outlineLevel="2" x14ac:dyDescent="0.25">
      <c r="A454" s="150" t="s">
        <v>415</v>
      </c>
      <c r="B454" s="150" t="s">
        <v>472</v>
      </c>
      <c r="C454" s="150" t="s">
        <v>330</v>
      </c>
      <c r="D454" s="150"/>
      <c r="E454" s="151" t="s">
        <v>862</v>
      </c>
      <c r="F454" s="152">
        <f t="shared" si="273"/>
        <v>5350</v>
      </c>
      <c r="G454" s="152">
        <f t="shared" si="274"/>
        <v>5350</v>
      </c>
      <c r="H454" s="152">
        <f t="shared" si="274"/>
        <v>5350</v>
      </c>
    </row>
    <row r="455" spans="1:8" ht="15.75" outlineLevel="2" x14ac:dyDescent="0.25">
      <c r="A455" s="155" t="s">
        <v>415</v>
      </c>
      <c r="B455" s="155" t="s">
        <v>472</v>
      </c>
      <c r="C455" s="155" t="s">
        <v>330</v>
      </c>
      <c r="D455" s="155" t="s">
        <v>19</v>
      </c>
      <c r="E455" s="103" t="s">
        <v>20</v>
      </c>
      <c r="F455" s="109">
        <v>5350</v>
      </c>
      <c r="G455" s="156">
        <v>5350</v>
      </c>
      <c r="H455" s="156">
        <v>5350</v>
      </c>
    </row>
    <row r="456" spans="1:8" ht="31.5" outlineLevel="2" x14ac:dyDescent="0.25">
      <c r="A456" s="150" t="s">
        <v>415</v>
      </c>
      <c r="B456" s="150" t="s">
        <v>472</v>
      </c>
      <c r="C456" s="150" t="s">
        <v>330</v>
      </c>
      <c r="D456" s="150"/>
      <c r="E456" s="151" t="s">
        <v>863</v>
      </c>
      <c r="F456" s="152">
        <f t="shared" si="273"/>
        <v>4510.3999999999996</v>
      </c>
      <c r="G456" s="152">
        <f t="shared" si="274"/>
        <v>4296.3</v>
      </c>
      <c r="H456" s="152"/>
    </row>
    <row r="457" spans="1:8" ht="15.75" outlineLevel="2" x14ac:dyDescent="0.25">
      <c r="A457" s="155" t="s">
        <v>415</v>
      </c>
      <c r="B457" s="155" t="s">
        <v>472</v>
      </c>
      <c r="C457" s="155" t="s">
        <v>330</v>
      </c>
      <c r="D457" s="155" t="s">
        <v>19</v>
      </c>
      <c r="E457" s="103" t="s">
        <v>20</v>
      </c>
      <c r="F457" s="109">
        <v>4510.3999999999996</v>
      </c>
      <c r="G457" s="156">
        <v>4296.3</v>
      </c>
      <c r="H457" s="156"/>
    </row>
    <row r="458" spans="1:8" ht="15.75" outlineLevel="2" x14ac:dyDescent="0.25">
      <c r="A458" s="150" t="s">
        <v>415</v>
      </c>
      <c r="B458" s="150" t="s">
        <v>472</v>
      </c>
      <c r="C458" s="150" t="s">
        <v>656</v>
      </c>
      <c r="D458" s="150"/>
      <c r="E458" s="151" t="s">
        <v>864</v>
      </c>
      <c r="F458" s="152">
        <f t="shared" si="273"/>
        <v>9084.5</v>
      </c>
      <c r="G458" s="152">
        <f t="shared" si="274"/>
        <v>9171.9</v>
      </c>
      <c r="H458" s="152"/>
    </row>
    <row r="459" spans="1:8" ht="15.75" outlineLevel="2" x14ac:dyDescent="0.25">
      <c r="A459" s="155" t="s">
        <v>415</v>
      </c>
      <c r="B459" s="155" t="s">
        <v>472</v>
      </c>
      <c r="C459" s="155" t="s">
        <v>656</v>
      </c>
      <c r="D459" s="155" t="s">
        <v>19</v>
      </c>
      <c r="E459" s="103" t="s">
        <v>20</v>
      </c>
      <c r="F459" s="109">
        <v>9084.5</v>
      </c>
      <c r="G459" s="156">
        <v>9171.9</v>
      </c>
      <c r="H459" s="156"/>
    </row>
    <row r="460" spans="1:8" ht="15.75" outlineLevel="2" x14ac:dyDescent="0.25">
      <c r="A460" s="170" t="s">
        <v>415</v>
      </c>
      <c r="B460" s="170" t="s">
        <v>472</v>
      </c>
      <c r="C460" s="170" t="s">
        <v>24</v>
      </c>
      <c r="D460" s="170"/>
      <c r="E460" s="171" t="s">
        <v>25</v>
      </c>
      <c r="F460" s="152">
        <f>F461</f>
        <v>0</v>
      </c>
      <c r="G460" s="152">
        <f t="shared" ref="G460:H462" si="277">G461</f>
        <v>18577.7</v>
      </c>
      <c r="H460" s="152">
        <f t="shared" si="277"/>
        <v>70595.199999999997</v>
      </c>
    </row>
    <row r="461" spans="1:8" ht="15.75" outlineLevel="2" x14ac:dyDescent="0.25">
      <c r="A461" s="170" t="s">
        <v>415</v>
      </c>
      <c r="B461" s="170" t="s">
        <v>472</v>
      </c>
      <c r="C461" s="170" t="s">
        <v>565</v>
      </c>
      <c r="D461" s="170"/>
      <c r="E461" s="171" t="s">
        <v>566</v>
      </c>
      <c r="F461" s="152">
        <f>F462</f>
        <v>0</v>
      </c>
      <c r="G461" s="152">
        <f t="shared" si="277"/>
        <v>18577.7</v>
      </c>
      <c r="H461" s="152">
        <f t="shared" si="277"/>
        <v>70595.199999999997</v>
      </c>
    </row>
    <row r="462" spans="1:8" ht="47.25" outlineLevel="2" x14ac:dyDescent="0.25">
      <c r="A462" s="170" t="s">
        <v>415</v>
      </c>
      <c r="B462" s="170" t="s">
        <v>472</v>
      </c>
      <c r="C462" s="170" t="s">
        <v>651</v>
      </c>
      <c r="D462" s="170"/>
      <c r="E462" s="185" t="s">
        <v>652</v>
      </c>
      <c r="F462" s="152">
        <f>F463</f>
        <v>0</v>
      </c>
      <c r="G462" s="152">
        <f t="shared" si="277"/>
        <v>18577.7</v>
      </c>
      <c r="H462" s="152">
        <f t="shared" si="277"/>
        <v>70595.199999999997</v>
      </c>
    </row>
    <row r="463" spans="1:8" ht="15.75" outlineLevel="2" x14ac:dyDescent="0.25">
      <c r="A463" s="172" t="s">
        <v>415</v>
      </c>
      <c r="B463" s="172" t="s">
        <v>472</v>
      </c>
      <c r="C463" s="172" t="s">
        <v>651</v>
      </c>
      <c r="D463" s="172" t="s">
        <v>93</v>
      </c>
      <c r="E463" s="173" t="s">
        <v>94</v>
      </c>
      <c r="F463" s="109">
        <v>0</v>
      </c>
      <c r="G463" s="109">
        <v>18577.7</v>
      </c>
      <c r="H463" s="109">
        <v>70595.199999999997</v>
      </c>
    </row>
    <row r="464" spans="1:8" ht="15.75" outlineLevel="1" x14ac:dyDescent="0.25">
      <c r="A464" s="150" t="s">
        <v>415</v>
      </c>
      <c r="B464" s="150" t="s">
        <v>474</v>
      </c>
      <c r="C464" s="150"/>
      <c r="D464" s="150"/>
      <c r="E464" s="151" t="s">
        <v>475</v>
      </c>
      <c r="F464" s="152">
        <f>F465+F470+F481</f>
        <v>20540.8</v>
      </c>
      <c r="G464" s="152">
        <f>G465+G470+G481</f>
        <v>20219.8</v>
      </c>
      <c r="H464" s="152">
        <f>H465+H470+H481</f>
        <v>13219.8</v>
      </c>
    </row>
    <row r="465" spans="1:8" ht="15.75" outlineLevel="2" x14ac:dyDescent="0.25">
      <c r="A465" s="150" t="s">
        <v>415</v>
      </c>
      <c r="B465" s="150" t="s">
        <v>474</v>
      </c>
      <c r="C465" s="150" t="s">
        <v>112</v>
      </c>
      <c r="D465" s="150"/>
      <c r="E465" s="151" t="s">
        <v>113</v>
      </c>
      <c r="F465" s="152">
        <f t="shared" ref="F465:F468" si="278">F466</f>
        <v>779.1</v>
      </c>
      <c r="G465" s="152">
        <f t="shared" ref="G465:H468" si="279">G466</f>
        <v>779.1</v>
      </c>
      <c r="H465" s="152">
        <f t="shared" si="279"/>
        <v>779.1</v>
      </c>
    </row>
    <row r="466" spans="1:8" ht="15.75" outlineLevel="3" x14ac:dyDescent="0.25">
      <c r="A466" s="150" t="s">
        <v>415</v>
      </c>
      <c r="B466" s="150" t="s">
        <v>474</v>
      </c>
      <c r="C466" s="150" t="s">
        <v>125</v>
      </c>
      <c r="D466" s="150"/>
      <c r="E466" s="151" t="s">
        <v>126</v>
      </c>
      <c r="F466" s="152">
        <f t="shared" si="278"/>
        <v>779.1</v>
      </c>
      <c r="G466" s="152">
        <f t="shared" si="279"/>
        <v>779.1</v>
      </c>
      <c r="H466" s="152">
        <f t="shared" si="279"/>
        <v>779.1</v>
      </c>
    </row>
    <row r="467" spans="1:8" ht="15.75" outlineLevel="4" x14ac:dyDescent="0.25">
      <c r="A467" s="150" t="s">
        <v>415</v>
      </c>
      <c r="B467" s="150" t="s">
        <v>474</v>
      </c>
      <c r="C467" s="150" t="s">
        <v>127</v>
      </c>
      <c r="D467" s="150"/>
      <c r="E467" s="151" t="s">
        <v>70</v>
      </c>
      <c r="F467" s="152">
        <f t="shared" si="278"/>
        <v>779.1</v>
      </c>
      <c r="G467" s="152">
        <f t="shared" si="279"/>
        <v>779.1</v>
      </c>
      <c r="H467" s="152">
        <f t="shared" si="279"/>
        <v>779.1</v>
      </c>
    </row>
    <row r="468" spans="1:8" ht="15.75" outlineLevel="5" x14ac:dyDescent="0.25">
      <c r="A468" s="150" t="s">
        <v>415</v>
      </c>
      <c r="B468" s="150" t="s">
        <v>474</v>
      </c>
      <c r="C468" s="150" t="s">
        <v>128</v>
      </c>
      <c r="D468" s="150"/>
      <c r="E468" s="151" t="s">
        <v>129</v>
      </c>
      <c r="F468" s="152">
        <f t="shared" si="278"/>
        <v>779.1</v>
      </c>
      <c r="G468" s="152">
        <f t="shared" si="279"/>
        <v>779.1</v>
      </c>
      <c r="H468" s="152">
        <f t="shared" si="279"/>
        <v>779.1</v>
      </c>
    </row>
    <row r="469" spans="1:8" ht="15.75" outlineLevel="7" x14ac:dyDescent="0.25">
      <c r="A469" s="155" t="s">
        <v>415</v>
      </c>
      <c r="B469" s="155" t="s">
        <v>474</v>
      </c>
      <c r="C469" s="155" t="s">
        <v>128</v>
      </c>
      <c r="D469" s="155" t="s">
        <v>15</v>
      </c>
      <c r="E469" s="103" t="s">
        <v>16</v>
      </c>
      <c r="F469" s="109">
        <v>779.1</v>
      </c>
      <c r="G469" s="156">
        <v>779.1</v>
      </c>
      <c r="H469" s="156">
        <v>779.1</v>
      </c>
    </row>
    <row r="470" spans="1:8" ht="15.75" outlineLevel="2" x14ac:dyDescent="0.25">
      <c r="A470" s="150" t="s">
        <v>415</v>
      </c>
      <c r="B470" s="150" t="s">
        <v>474</v>
      </c>
      <c r="C470" s="150" t="s">
        <v>44</v>
      </c>
      <c r="D470" s="150"/>
      <c r="E470" s="151" t="s">
        <v>45</v>
      </c>
      <c r="F470" s="152">
        <f>F471+F477</f>
        <v>5696.9</v>
      </c>
      <c r="G470" s="152">
        <f>G471+G477</f>
        <v>5375.9</v>
      </c>
      <c r="H470" s="152">
        <f>H471+H477</f>
        <v>5375.9</v>
      </c>
    </row>
    <row r="471" spans="1:8" ht="15.75" outlineLevel="3" x14ac:dyDescent="0.25">
      <c r="A471" s="150" t="s">
        <v>415</v>
      </c>
      <c r="B471" s="150" t="s">
        <v>474</v>
      </c>
      <c r="C471" s="150" t="s">
        <v>203</v>
      </c>
      <c r="D471" s="150"/>
      <c r="E471" s="151" t="s">
        <v>204</v>
      </c>
      <c r="F471" s="152">
        <f>F472</f>
        <v>3108.9</v>
      </c>
      <c r="G471" s="152">
        <f>G472</f>
        <v>2787.9</v>
      </c>
      <c r="H471" s="152">
        <f>H472</f>
        <v>2787.9</v>
      </c>
    </row>
    <row r="472" spans="1:8" ht="15.75" outlineLevel="4" x14ac:dyDescent="0.25">
      <c r="A472" s="150" t="s">
        <v>415</v>
      </c>
      <c r="B472" s="150" t="s">
        <v>474</v>
      </c>
      <c r="C472" s="150" t="s">
        <v>205</v>
      </c>
      <c r="D472" s="150"/>
      <c r="E472" s="151" t="s">
        <v>206</v>
      </c>
      <c r="F472" s="152">
        <f t="shared" ref="F472" si="280">F473+F475</f>
        <v>3108.9</v>
      </c>
      <c r="G472" s="152">
        <f t="shared" ref="G472:H472" si="281">G473+G475</f>
        <v>2787.9</v>
      </c>
      <c r="H472" s="152">
        <f t="shared" si="281"/>
        <v>2787.9</v>
      </c>
    </row>
    <row r="473" spans="1:8" ht="15.75" outlineLevel="5" x14ac:dyDescent="0.25">
      <c r="A473" s="150" t="s">
        <v>415</v>
      </c>
      <c r="B473" s="150" t="s">
        <v>474</v>
      </c>
      <c r="C473" s="150" t="s">
        <v>207</v>
      </c>
      <c r="D473" s="150"/>
      <c r="E473" s="151" t="s">
        <v>51</v>
      </c>
      <c r="F473" s="152">
        <f t="shared" ref="F473" si="282">F474</f>
        <v>1787.9</v>
      </c>
      <c r="G473" s="152">
        <f t="shared" ref="G473:H473" si="283">G474</f>
        <v>1787.9</v>
      </c>
      <c r="H473" s="152">
        <f t="shared" si="283"/>
        <v>1787.9</v>
      </c>
    </row>
    <row r="474" spans="1:8" ht="15.75" outlineLevel="7" x14ac:dyDescent="0.25">
      <c r="A474" s="155" t="s">
        <v>415</v>
      </c>
      <c r="B474" s="155" t="s">
        <v>474</v>
      </c>
      <c r="C474" s="155" t="s">
        <v>207</v>
      </c>
      <c r="D474" s="155" t="s">
        <v>52</v>
      </c>
      <c r="E474" s="103" t="s">
        <v>53</v>
      </c>
      <c r="F474" s="109">
        <v>1787.9</v>
      </c>
      <c r="G474" s="156">
        <v>1787.9</v>
      </c>
      <c r="H474" s="156">
        <v>1787.9</v>
      </c>
    </row>
    <row r="475" spans="1:8" s="147" customFormat="1" ht="15.75" outlineLevel="7" x14ac:dyDescent="0.25">
      <c r="A475" s="150" t="s">
        <v>415</v>
      </c>
      <c r="B475" s="150" t="s">
        <v>474</v>
      </c>
      <c r="C475" s="150" t="s">
        <v>208</v>
      </c>
      <c r="D475" s="150"/>
      <c r="E475" s="151" t="s">
        <v>209</v>
      </c>
      <c r="F475" s="152">
        <f t="shared" ref="F475" si="284">F476</f>
        <v>1321</v>
      </c>
      <c r="G475" s="152">
        <f t="shared" ref="G475:H475" si="285">G476</f>
        <v>1000</v>
      </c>
      <c r="H475" s="152">
        <f t="shared" si="285"/>
        <v>1000</v>
      </c>
    </row>
    <row r="476" spans="1:8" ht="15.75" outlineLevel="7" x14ac:dyDescent="0.25">
      <c r="A476" s="155" t="s">
        <v>415</v>
      </c>
      <c r="B476" s="155" t="s">
        <v>474</v>
      </c>
      <c r="C476" s="155" t="s">
        <v>208</v>
      </c>
      <c r="D476" s="155" t="s">
        <v>19</v>
      </c>
      <c r="E476" s="103" t="s">
        <v>20</v>
      </c>
      <c r="F476" s="186">
        <v>1321</v>
      </c>
      <c r="G476" s="156">
        <v>1000</v>
      </c>
      <c r="H476" s="156">
        <v>1000</v>
      </c>
    </row>
    <row r="477" spans="1:8" ht="15.75" outlineLevel="3" x14ac:dyDescent="0.25">
      <c r="A477" s="150" t="s">
        <v>415</v>
      </c>
      <c r="B477" s="150" t="s">
        <v>474</v>
      </c>
      <c r="C477" s="150" t="s">
        <v>210</v>
      </c>
      <c r="D477" s="150"/>
      <c r="E477" s="151" t="s">
        <v>211</v>
      </c>
      <c r="F477" s="152">
        <f t="shared" ref="F477:F479" si="286">F478</f>
        <v>2588</v>
      </c>
      <c r="G477" s="152">
        <f t="shared" ref="G477:H479" si="287">G478</f>
        <v>2588</v>
      </c>
      <c r="H477" s="152">
        <f t="shared" si="287"/>
        <v>2588</v>
      </c>
    </row>
    <row r="478" spans="1:8" ht="15.75" outlineLevel="4" x14ac:dyDescent="0.25">
      <c r="A478" s="150" t="s">
        <v>415</v>
      </c>
      <c r="B478" s="150" t="s">
        <v>474</v>
      </c>
      <c r="C478" s="150" t="s">
        <v>212</v>
      </c>
      <c r="D478" s="150"/>
      <c r="E478" s="151" t="s">
        <v>213</v>
      </c>
      <c r="F478" s="152">
        <f t="shared" si="286"/>
        <v>2588</v>
      </c>
      <c r="G478" s="152">
        <f t="shared" si="287"/>
        <v>2588</v>
      </c>
      <c r="H478" s="152">
        <f t="shared" si="287"/>
        <v>2588</v>
      </c>
    </row>
    <row r="479" spans="1:8" ht="15.75" outlineLevel="5" x14ac:dyDescent="0.25">
      <c r="A479" s="150" t="s">
        <v>415</v>
      </c>
      <c r="B479" s="150" t="s">
        <v>474</v>
      </c>
      <c r="C479" s="150" t="s">
        <v>214</v>
      </c>
      <c r="D479" s="150"/>
      <c r="E479" s="151" t="s">
        <v>51</v>
      </c>
      <c r="F479" s="152">
        <f t="shared" si="286"/>
        <v>2588</v>
      </c>
      <c r="G479" s="152">
        <f t="shared" si="287"/>
        <v>2588</v>
      </c>
      <c r="H479" s="152">
        <f t="shared" si="287"/>
        <v>2588</v>
      </c>
    </row>
    <row r="480" spans="1:8" ht="15.75" outlineLevel="7" x14ac:dyDescent="0.25">
      <c r="A480" s="155" t="s">
        <v>415</v>
      </c>
      <c r="B480" s="155" t="s">
        <v>474</v>
      </c>
      <c r="C480" s="155" t="s">
        <v>214</v>
      </c>
      <c r="D480" s="155" t="s">
        <v>52</v>
      </c>
      <c r="E480" s="103" t="s">
        <v>53</v>
      </c>
      <c r="F480" s="186">
        <v>2588</v>
      </c>
      <c r="G480" s="156">
        <v>2588</v>
      </c>
      <c r="H480" s="156">
        <v>2588</v>
      </c>
    </row>
    <row r="481" spans="1:8" ht="15.75" outlineLevel="2" x14ac:dyDescent="0.25">
      <c r="A481" s="150" t="s">
        <v>415</v>
      </c>
      <c r="B481" s="150" t="s">
        <v>474</v>
      </c>
      <c r="C481" s="150" t="s">
        <v>22</v>
      </c>
      <c r="D481" s="150"/>
      <c r="E481" s="151" t="s">
        <v>23</v>
      </c>
      <c r="F481" s="152">
        <f t="shared" ref="F481" si="288">F482+F488</f>
        <v>14064.8</v>
      </c>
      <c r="G481" s="152">
        <f t="shared" ref="G481:H481" si="289">G482+G488</f>
        <v>14064.8</v>
      </c>
      <c r="H481" s="152">
        <f t="shared" si="289"/>
        <v>7064.8</v>
      </c>
    </row>
    <row r="482" spans="1:8" ht="15.75" outlineLevel="3" x14ac:dyDescent="0.25">
      <c r="A482" s="150" t="s">
        <v>415</v>
      </c>
      <c r="B482" s="150" t="s">
        <v>474</v>
      </c>
      <c r="C482" s="150" t="s">
        <v>24</v>
      </c>
      <c r="D482" s="150"/>
      <c r="E482" s="151" t="s">
        <v>25</v>
      </c>
      <c r="F482" s="152">
        <f>F483</f>
        <v>8564.7999999999993</v>
      </c>
      <c r="G482" s="152">
        <f>G483</f>
        <v>8564.7999999999993</v>
      </c>
      <c r="H482" s="152">
        <f>H483</f>
        <v>1564.8000000000002</v>
      </c>
    </row>
    <row r="483" spans="1:8" ht="15.75" outlineLevel="4" x14ac:dyDescent="0.25">
      <c r="A483" s="150" t="s">
        <v>415</v>
      </c>
      <c r="B483" s="150" t="s">
        <v>474</v>
      </c>
      <c r="C483" s="150" t="s">
        <v>215</v>
      </c>
      <c r="D483" s="150"/>
      <c r="E483" s="151" t="s">
        <v>216</v>
      </c>
      <c r="F483" s="152">
        <f t="shared" ref="F483" si="290">F484+F486</f>
        <v>8564.7999999999993</v>
      </c>
      <c r="G483" s="152">
        <f t="shared" ref="G483:H483" si="291">G484+G486</f>
        <v>8564.7999999999993</v>
      </c>
      <c r="H483" s="152">
        <f t="shared" si="291"/>
        <v>1564.8000000000002</v>
      </c>
    </row>
    <row r="484" spans="1:8" ht="15.75" outlineLevel="5" x14ac:dyDescent="0.25">
      <c r="A484" s="150" t="s">
        <v>415</v>
      </c>
      <c r="B484" s="150" t="s">
        <v>474</v>
      </c>
      <c r="C484" s="150" t="s">
        <v>217</v>
      </c>
      <c r="D484" s="150"/>
      <c r="E484" s="151" t="s">
        <v>218</v>
      </c>
      <c r="F484" s="152">
        <f t="shared" ref="F484" si="292">F485</f>
        <v>11.4</v>
      </c>
      <c r="G484" s="152">
        <f t="shared" ref="G484:H484" si="293">G485</f>
        <v>11.4</v>
      </c>
      <c r="H484" s="152">
        <f t="shared" si="293"/>
        <v>11.4</v>
      </c>
    </row>
    <row r="485" spans="1:8" ht="15.75" outlineLevel="7" x14ac:dyDescent="0.25">
      <c r="A485" s="155" t="s">
        <v>415</v>
      </c>
      <c r="B485" s="155" t="s">
        <v>474</v>
      </c>
      <c r="C485" s="155" t="s">
        <v>217</v>
      </c>
      <c r="D485" s="155" t="s">
        <v>7</v>
      </c>
      <c r="E485" s="103" t="s">
        <v>8</v>
      </c>
      <c r="F485" s="109">
        <v>11.4</v>
      </c>
      <c r="G485" s="156">
        <v>11.4</v>
      </c>
      <c r="H485" s="156">
        <v>11.4</v>
      </c>
    </row>
    <row r="486" spans="1:8" ht="15.75" outlineLevel="5" x14ac:dyDescent="0.25">
      <c r="A486" s="150" t="s">
        <v>415</v>
      </c>
      <c r="B486" s="150" t="s">
        <v>474</v>
      </c>
      <c r="C486" s="150" t="s">
        <v>219</v>
      </c>
      <c r="D486" s="150"/>
      <c r="E486" s="151" t="s">
        <v>220</v>
      </c>
      <c r="F486" s="152">
        <f>F487</f>
        <v>8553.4</v>
      </c>
      <c r="G486" s="152">
        <f>G487</f>
        <v>8553.4</v>
      </c>
      <c r="H486" s="152">
        <f>H487</f>
        <v>1553.4</v>
      </c>
    </row>
    <row r="487" spans="1:8" ht="15.75" outlineLevel="7" x14ac:dyDescent="0.25">
      <c r="A487" s="155" t="s">
        <v>415</v>
      </c>
      <c r="B487" s="155" t="s">
        <v>474</v>
      </c>
      <c r="C487" s="155" t="s">
        <v>219</v>
      </c>
      <c r="D487" s="155" t="s">
        <v>19</v>
      </c>
      <c r="E487" s="103" t="s">
        <v>20</v>
      </c>
      <c r="F487" s="109">
        <v>8553.4</v>
      </c>
      <c r="G487" s="156">
        <v>8553.4</v>
      </c>
      <c r="H487" s="156">
        <v>1553.4</v>
      </c>
    </row>
    <row r="488" spans="1:8" ht="15.75" outlineLevel="3" x14ac:dyDescent="0.25">
      <c r="A488" s="150" t="s">
        <v>415</v>
      </c>
      <c r="B488" s="150" t="s">
        <v>474</v>
      </c>
      <c r="C488" s="150" t="s">
        <v>221</v>
      </c>
      <c r="D488" s="150"/>
      <c r="E488" s="151" t="s">
        <v>222</v>
      </c>
      <c r="F488" s="152">
        <f t="shared" ref="F488:F490" si="294">F489</f>
        <v>5500</v>
      </c>
      <c r="G488" s="152">
        <f t="shared" ref="G488:H490" si="295">G489</f>
        <v>5500</v>
      </c>
      <c r="H488" s="152">
        <f t="shared" si="295"/>
        <v>5500</v>
      </c>
    </row>
    <row r="489" spans="1:8" ht="15.75" outlineLevel="4" x14ac:dyDescent="0.25">
      <c r="A489" s="150" t="s">
        <v>415</v>
      </c>
      <c r="B489" s="150" t="s">
        <v>474</v>
      </c>
      <c r="C489" s="150" t="s">
        <v>223</v>
      </c>
      <c r="D489" s="150"/>
      <c r="E489" s="151" t="s">
        <v>224</v>
      </c>
      <c r="F489" s="152">
        <f t="shared" si="294"/>
        <v>5500</v>
      </c>
      <c r="G489" s="152">
        <f t="shared" si="295"/>
        <v>5500</v>
      </c>
      <c r="H489" s="152">
        <f t="shared" si="295"/>
        <v>5500</v>
      </c>
    </row>
    <row r="490" spans="1:8" ht="15.75" outlineLevel="5" x14ac:dyDescent="0.25">
      <c r="A490" s="150" t="s">
        <v>415</v>
      </c>
      <c r="B490" s="150" t="s">
        <v>474</v>
      </c>
      <c r="C490" s="150" t="s">
        <v>225</v>
      </c>
      <c r="D490" s="150"/>
      <c r="E490" s="151" t="s">
        <v>226</v>
      </c>
      <c r="F490" s="152">
        <f t="shared" si="294"/>
        <v>5500</v>
      </c>
      <c r="G490" s="152">
        <f t="shared" si="295"/>
        <v>5500</v>
      </c>
      <c r="H490" s="152">
        <f t="shared" si="295"/>
        <v>5500</v>
      </c>
    </row>
    <row r="491" spans="1:8" ht="15.75" outlineLevel="7" x14ac:dyDescent="0.25">
      <c r="A491" s="155" t="s">
        <v>415</v>
      </c>
      <c r="B491" s="155" t="s">
        <v>474</v>
      </c>
      <c r="C491" s="155" t="s">
        <v>225</v>
      </c>
      <c r="D491" s="155" t="s">
        <v>19</v>
      </c>
      <c r="E491" s="103" t="s">
        <v>20</v>
      </c>
      <c r="F491" s="109">
        <v>5500</v>
      </c>
      <c r="G491" s="156">
        <v>5500</v>
      </c>
      <c r="H491" s="156">
        <v>5500</v>
      </c>
    </row>
    <row r="492" spans="1:8" ht="15.75" outlineLevel="7" x14ac:dyDescent="0.25">
      <c r="A492" s="155"/>
      <c r="B492" s="155"/>
      <c r="C492" s="155"/>
      <c r="D492" s="155"/>
      <c r="E492" s="103"/>
      <c r="F492" s="109"/>
      <c r="G492" s="156"/>
      <c r="H492" s="156"/>
    </row>
    <row r="493" spans="1:8" ht="15.75" x14ac:dyDescent="0.25">
      <c r="A493" s="150" t="s">
        <v>480</v>
      </c>
      <c r="B493" s="150"/>
      <c r="C493" s="150"/>
      <c r="D493" s="150"/>
      <c r="E493" s="151" t="s">
        <v>481</v>
      </c>
      <c r="F493" s="152">
        <f>F494+F509+F516</f>
        <v>18190.100000000002</v>
      </c>
      <c r="G493" s="152">
        <f>G494+G509+G516</f>
        <v>18190.100000000002</v>
      </c>
      <c r="H493" s="152">
        <f>H494+H509+H516</f>
        <v>18190.100000000002</v>
      </c>
    </row>
    <row r="494" spans="1:8" ht="15.75" x14ac:dyDescent="0.25">
      <c r="A494" s="150" t="s">
        <v>480</v>
      </c>
      <c r="B494" s="150" t="s">
        <v>401</v>
      </c>
      <c r="C494" s="150"/>
      <c r="D494" s="150"/>
      <c r="E494" s="154" t="s">
        <v>402</v>
      </c>
      <c r="F494" s="152">
        <f>F495+F502</f>
        <v>16321.2</v>
      </c>
      <c r="G494" s="152">
        <f>G495+G502</f>
        <v>16321.2</v>
      </c>
      <c r="H494" s="152">
        <f>H495+H502</f>
        <v>16321.2</v>
      </c>
    </row>
    <row r="495" spans="1:8" ht="31.5" outlineLevel="1" x14ac:dyDescent="0.25">
      <c r="A495" s="150" t="s">
        <v>480</v>
      </c>
      <c r="B495" s="150" t="s">
        <v>419</v>
      </c>
      <c r="C495" s="150"/>
      <c r="D495" s="150"/>
      <c r="E495" s="151" t="s">
        <v>420</v>
      </c>
      <c r="F495" s="152">
        <f t="shared" ref="F495:F498" si="296">F496</f>
        <v>16244.1</v>
      </c>
      <c r="G495" s="152">
        <f t="shared" ref="G495:H498" si="297">G496</f>
        <v>16244.1</v>
      </c>
      <c r="H495" s="152">
        <f t="shared" si="297"/>
        <v>16244.1</v>
      </c>
    </row>
    <row r="496" spans="1:8" ht="15.75" outlineLevel="2" x14ac:dyDescent="0.25">
      <c r="A496" s="150" t="s">
        <v>480</v>
      </c>
      <c r="B496" s="150" t="s">
        <v>419</v>
      </c>
      <c r="C496" s="150" t="s">
        <v>112</v>
      </c>
      <c r="D496" s="150"/>
      <c r="E496" s="151" t="s">
        <v>113</v>
      </c>
      <c r="F496" s="152">
        <f t="shared" si="296"/>
        <v>16244.1</v>
      </c>
      <c r="G496" s="152">
        <f t="shared" si="297"/>
        <v>16244.1</v>
      </c>
      <c r="H496" s="152">
        <f t="shared" si="297"/>
        <v>16244.1</v>
      </c>
    </row>
    <row r="497" spans="1:8" ht="15.75" outlineLevel="3" x14ac:dyDescent="0.25">
      <c r="A497" s="150" t="s">
        <v>480</v>
      </c>
      <c r="B497" s="150" t="s">
        <v>419</v>
      </c>
      <c r="C497" s="150" t="s">
        <v>125</v>
      </c>
      <c r="D497" s="150"/>
      <c r="E497" s="151" t="s">
        <v>126</v>
      </c>
      <c r="F497" s="152">
        <f t="shared" si="296"/>
        <v>16244.1</v>
      </c>
      <c r="G497" s="152">
        <f t="shared" si="297"/>
        <v>16244.1</v>
      </c>
      <c r="H497" s="152">
        <f t="shared" si="297"/>
        <v>16244.1</v>
      </c>
    </row>
    <row r="498" spans="1:8" ht="15.75" outlineLevel="4" x14ac:dyDescent="0.25">
      <c r="A498" s="150" t="s">
        <v>480</v>
      </c>
      <c r="B498" s="150" t="s">
        <v>419</v>
      </c>
      <c r="C498" s="150" t="s">
        <v>179</v>
      </c>
      <c r="D498" s="150"/>
      <c r="E498" s="151" t="s">
        <v>31</v>
      </c>
      <c r="F498" s="152">
        <f t="shared" si="296"/>
        <v>16244.1</v>
      </c>
      <c r="G498" s="152">
        <f t="shared" si="297"/>
        <v>16244.1</v>
      </c>
      <c r="H498" s="152">
        <f t="shared" si="297"/>
        <v>16244.1</v>
      </c>
    </row>
    <row r="499" spans="1:8" ht="15.75" outlineLevel="5" x14ac:dyDescent="0.25">
      <c r="A499" s="150" t="s">
        <v>480</v>
      </c>
      <c r="B499" s="150" t="s">
        <v>419</v>
      </c>
      <c r="C499" s="150" t="s">
        <v>233</v>
      </c>
      <c r="D499" s="150"/>
      <c r="E499" s="151" t="s">
        <v>33</v>
      </c>
      <c r="F499" s="152">
        <f>F500+F501</f>
        <v>16244.1</v>
      </c>
      <c r="G499" s="152">
        <f t="shared" ref="G499:H499" si="298">G500+G501</f>
        <v>16244.1</v>
      </c>
      <c r="H499" s="152">
        <f t="shared" si="298"/>
        <v>16244.1</v>
      </c>
    </row>
    <row r="500" spans="1:8" ht="31.5" outlineLevel="7" x14ac:dyDescent="0.25">
      <c r="A500" s="155" t="s">
        <v>480</v>
      </c>
      <c r="B500" s="155" t="s">
        <v>419</v>
      </c>
      <c r="C500" s="155" t="s">
        <v>233</v>
      </c>
      <c r="D500" s="155" t="s">
        <v>4</v>
      </c>
      <c r="E500" s="103" t="s">
        <v>5</v>
      </c>
      <c r="F500" s="109">
        <v>15255.6</v>
      </c>
      <c r="G500" s="156">
        <v>15255.6</v>
      </c>
      <c r="H500" s="156">
        <v>15255.6</v>
      </c>
    </row>
    <row r="501" spans="1:8" ht="15.75" outlineLevel="7" x14ac:dyDescent="0.25">
      <c r="A501" s="155" t="s">
        <v>480</v>
      </c>
      <c r="B501" s="155" t="s">
        <v>419</v>
      </c>
      <c r="C501" s="155" t="s">
        <v>233</v>
      </c>
      <c r="D501" s="155" t="s">
        <v>7</v>
      </c>
      <c r="E501" s="103" t="s">
        <v>8</v>
      </c>
      <c r="F501" s="109">
        <v>988.5</v>
      </c>
      <c r="G501" s="156">
        <v>988.5</v>
      </c>
      <c r="H501" s="156">
        <v>988.5</v>
      </c>
    </row>
    <row r="502" spans="1:8" ht="15.75" outlineLevel="1" x14ac:dyDescent="0.25">
      <c r="A502" s="150" t="s">
        <v>480</v>
      </c>
      <c r="B502" s="150" t="s">
        <v>405</v>
      </c>
      <c r="C502" s="150"/>
      <c r="D502" s="150"/>
      <c r="E502" s="151" t="s">
        <v>406</v>
      </c>
      <c r="F502" s="152">
        <f t="shared" ref="F502:F505" si="299">F503</f>
        <v>77.099999999999994</v>
      </c>
      <c r="G502" s="152">
        <f t="shared" ref="G502:H505" si="300">G503</f>
        <v>77.099999999999994</v>
      </c>
      <c r="H502" s="152">
        <f t="shared" si="300"/>
        <v>77.099999999999994</v>
      </c>
    </row>
    <row r="503" spans="1:8" ht="15.75" outlineLevel="2" x14ac:dyDescent="0.25">
      <c r="A503" s="150" t="s">
        <v>480</v>
      </c>
      <c r="B503" s="150" t="s">
        <v>405</v>
      </c>
      <c r="C503" s="150" t="s">
        <v>26</v>
      </c>
      <c r="D503" s="150"/>
      <c r="E503" s="151" t="s">
        <v>27</v>
      </c>
      <c r="F503" s="152">
        <f t="shared" si="299"/>
        <v>77.099999999999994</v>
      </c>
      <c r="G503" s="152">
        <f t="shared" si="300"/>
        <v>77.099999999999994</v>
      </c>
      <c r="H503" s="152">
        <f t="shared" si="300"/>
        <v>77.099999999999994</v>
      </c>
    </row>
    <row r="504" spans="1:8" ht="15.75" outlineLevel="3" x14ac:dyDescent="0.25">
      <c r="A504" s="150" t="s">
        <v>480</v>
      </c>
      <c r="B504" s="150" t="s">
        <v>405</v>
      </c>
      <c r="C504" s="150" t="s">
        <v>58</v>
      </c>
      <c r="D504" s="150"/>
      <c r="E504" s="151" t="s">
        <v>59</v>
      </c>
      <c r="F504" s="152">
        <f t="shared" si="299"/>
        <v>77.099999999999994</v>
      </c>
      <c r="G504" s="152">
        <f t="shared" si="300"/>
        <v>77.099999999999994</v>
      </c>
      <c r="H504" s="152">
        <f t="shared" si="300"/>
        <v>77.099999999999994</v>
      </c>
    </row>
    <row r="505" spans="1:8" ht="31.5" outlineLevel="4" x14ac:dyDescent="0.25">
      <c r="A505" s="150" t="s">
        <v>480</v>
      </c>
      <c r="B505" s="150" t="s">
        <v>405</v>
      </c>
      <c r="C505" s="150" t="s">
        <v>60</v>
      </c>
      <c r="D505" s="150"/>
      <c r="E505" s="151" t="s">
        <v>61</v>
      </c>
      <c r="F505" s="152">
        <f t="shared" si="299"/>
        <v>77.099999999999994</v>
      </c>
      <c r="G505" s="152">
        <f t="shared" si="300"/>
        <v>77.099999999999994</v>
      </c>
      <c r="H505" s="152">
        <f t="shared" si="300"/>
        <v>77.099999999999994</v>
      </c>
    </row>
    <row r="506" spans="1:8" ht="15.75" outlineLevel="5" x14ac:dyDescent="0.25">
      <c r="A506" s="150" t="s">
        <v>480</v>
      </c>
      <c r="B506" s="150" t="s">
        <v>405</v>
      </c>
      <c r="C506" s="150" t="s">
        <v>62</v>
      </c>
      <c r="D506" s="150"/>
      <c r="E506" s="151" t="s">
        <v>63</v>
      </c>
      <c r="F506" s="152">
        <f t="shared" ref="F506" si="301">F507+F508</f>
        <v>77.099999999999994</v>
      </c>
      <c r="G506" s="152">
        <f t="shared" ref="G506:H506" si="302">G507+G508</f>
        <v>77.099999999999994</v>
      </c>
      <c r="H506" s="152">
        <f t="shared" si="302"/>
        <v>77.099999999999994</v>
      </c>
    </row>
    <row r="507" spans="1:8" ht="31.5" outlineLevel="7" x14ac:dyDescent="0.25">
      <c r="A507" s="155" t="s">
        <v>480</v>
      </c>
      <c r="B507" s="155" t="s">
        <v>405</v>
      </c>
      <c r="C507" s="155" t="s">
        <v>62</v>
      </c>
      <c r="D507" s="155" t="s">
        <v>4</v>
      </c>
      <c r="E507" s="103" t="s">
        <v>5</v>
      </c>
      <c r="F507" s="109">
        <v>19.5</v>
      </c>
      <c r="G507" s="156">
        <v>19.5</v>
      </c>
      <c r="H507" s="156">
        <v>19.5</v>
      </c>
    </row>
    <row r="508" spans="1:8" ht="15.75" outlineLevel="7" x14ac:dyDescent="0.25">
      <c r="A508" s="155" t="s">
        <v>480</v>
      </c>
      <c r="B508" s="155" t="s">
        <v>405</v>
      </c>
      <c r="C508" s="155" t="s">
        <v>62</v>
      </c>
      <c r="D508" s="155" t="s">
        <v>7</v>
      </c>
      <c r="E508" s="103" t="s">
        <v>8</v>
      </c>
      <c r="F508" s="109">
        <v>57.6</v>
      </c>
      <c r="G508" s="156">
        <v>57.6</v>
      </c>
      <c r="H508" s="156">
        <v>57.6</v>
      </c>
    </row>
    <row r="509" spans="1:8" ht="15.75" outlineLevel="7" x14ac:dyDescent="0.25">
      <c r="A509" s="150" t="s">
        <v>480</v>
      </c>
      <c r="B509" s="150" t="s">
        <v>432</v>
      </c>
      <c r="C509" s="155"/>
      <c r="D509" s="155"/>
      <c r="E509" s="154" t="s">
        <v>433</v>
      </c>
      <c r="F509" s="152">
        <f>F510</f>
        <v>1847.9</v>
      </c>
      <c r="G509" s="152">
        <f t="shared" ref="G509:H509" si="303">G510</f>
        <v>1847.9</v>
      </c>
      <c r="H509" s="152">
        <f t="shared" si="303"/>
        <v>1847.9</v>
      </c>
    </row>
    <row r="510" spans="1:8" ht="15.75" outlineLevel="1" x14ac:dyDescent="0.25">
      <c r="A510" s="150" t="s">
        <v>480</v>
      </c>
      <c r="B510" s="150" t="s">
        <v>442</v>
      </c>
      <c r="C510" s="150"/>
      <c r="D510" s="150"/>
      <c r="E510" s="151" t="s">
        <v>443</v>
      </c>
      <c r="F510" s="152">
        <f t="shared" ref="F510:F514" si="304">F511</f>
        <v>1847.9</v>
      </c>
      <c r="G510" s="152">
        <f t="shared" ref="G510:H514" si="305">G511</f>
        <v>1847.9</v>
      </c>
      <c r="H510" s="152">
        <f t="shared" si="305"/>
        <v>1847.9</v>
      </c>
    </row>
    <row r="511" spans="1:8" ht="15.75" outlineLevel="2" x14ac:dyDescent="0.25">
      <c r="A511" s="150" t="s">
        <v>480</v>
      </c>
      <c r="B511" s="150" t="s">
        <v>442</v>
      </c>
      <c r="C511" s="150" t="s">
        <v>112</v>
      </c>
      <c r="D511" s="150"/>
      <c r="E511" s="151" t="s">
        <v>113</v>
      </c>
      <c r="F511" s="152">
        <f t="shared" si="304"/>
        <v>1847.9</v>
      </c>
      <c r="G511" s="152">
        <f t="shared" si="305"/>
        <v>1847.9</v>
      </c>
      <c r="H511" s="152">
        <f t="shared" si="305"/>
        <v>1847.9</v>
      </c>
    </row>
    <row r="512" spans="1:8" ht="15.75" outlineLevel="3" x14ac:dyDescent="0.25">
      <c r="A512" s="150" t="s">
        <v>480</v>
      </c>
      <c r="B512" s="150" t="s">
        <v>442</v>
      </c>
      <c r="C512" s="150" t="s">
        <v>234</v>
      </c>
      <c r="D512" s="150"/>
      <c r="E512" s="151" t="s">
        <v>235</v>
      </c>
      <c r="F512" s="152">
        <f t="shared" si="304"/>
        <v>1847.9</v>
      </c>
      <c r="G512" s="152">
        <f t="shared" si="305"/>
        <v>1847.9</v>
      </c>
      <c r="H512" s="152">
        <f t="shared" si="305"/>
        <v>1847.9</v>
      </c>
    </row>
    <row r="513" spans="1:8" ht="15.75" outlineLevel="4" x14ac:dyDescent="0.25">
      <c r="A513" s="150" t="s">
        <v>480</v>
      </c>
      <c r="B513" s="150" t="s">
        <v>442</v>
      </c>
      <c r="C513" s="150" t="s">
        <v>236</v>
      </c>
      <c r="D513" s="150"/>
      <c r="E513" s="151" t="s">
        <v>237</v>
      </c>
      <c r="F513" s="152">
        <f t="shared" si="304"/>
        <v>1847.9</v>
      </c>
      <c r="G513" s="152">
        <f t="shared" si="305"/>
        <v>1847.9</v>
      </c>
      <c r="H513" s="152">
        <f t="shared" si="305"/>
        <v>1847.9</v>
      </c>
    </row>
    <row r="514" spans="1:8" ht="15.75" outlineLevel="5" x14ac:dyDescent="0.25">
      <c r="A514" s="150" t="s">
        <v>480</v>
      </c>
      <c r="B514" s="150" t="s">
        <v>442</v>
      </c>
      <c r="C514" s="150" t="s">
        <v>238</v>
      </c>
      <c r="D514" s="150"/>
      <c r="E514" s="151" t="s">
        <v>239</v>
      </c>
      <c r="F514" s="152">
        <f t="shared" si="304"/>
        <v>1847.9</v>
      </c>
      <c r="G514" s="152">
        <f t="shared" si="305"/>
        <v>1847.9</v>
      </c>
      <c r="H514" s="152">
        <f t="shared" si="305"/>
        <v>1847.9</v>
      </c>
    </row>
    <row r="515" spans="1:8" ht="15.75" outlineLevel="7" x14ac:dyDescent="0.25">
      <c r="A515" s="155" t="s">
        <v>480</v>
      </c>
      <c r="B515" s="155" t="s">
        <v>442</v>
      </c>
      <c r="C515" s="155" t="s">
        <v>238</v>
      </c>
      <c r="D515" s="155" t="s">
        <v>7</v>
      </c>
      <c r="E515" s="103" t="s">
        <v>8</v>
      </c>
      <c r="F515" s="109">
        <v>1847.9</v>
      </c>
      <c r="G515" s="156">
        <v>1847.9</v>
      </c>
      <c r="H515" s="156">
        <v>1847.9</v>
      </c>
    </row>
    <row r="516" spans="1:8" ht="15.75" outlineLevel="7" x14ac:dyDescent="0.25">
      <c r="A516" s="150" t="s">
        <v>480</v>
      </c>
      <c r="B516" s="150" t="s">
        <v>407</v>
      </c>
      <c r="C516" s="155"/>
      <c r="D516" s="155"/>
      <c r="E516" s="154" t="s">
        <v>408</v>
      </c>
      <c r="F516" s="152">
        <f t="shared" ref="F516:F521" si="306">F517</f>
        <v>21</v>
      </c>
      <c r="G516" s="152">
        <f t="shared" ref="G516:H521" si="307">G517</f>
        <v>21</v>
      </c>
      <c r="H516" s="152">
        <f t="shared" si="307"/>
        <v>21</v>
      </c>
    </row>
    <row r="517" spans="1:8" ht="15.75" outlineLevel="1" x14ac:dyDescent="0.25">
      <c r="A517" s="150" t="s">
        <v>480</v>
      </c>
      <c r="B517" s="150" t="s">
        <v>409</v>
      </c>
      <c r="C517" s="150"/>
      <c r="D517" s="150"/>
      <c r="E517" s="151" t="s">
        <v>410</v>
      </c>
      <c r="F517" s="152">
        <f t="shared" si="306"/>
        <v>21</v>
      </c>
      <c r="G517" s="152">
        <f t="shared" si="307"/>
        <v>21</v>
      </c>
      <c r="H517" s="152">
        <f t="shared" si="307"/>
        <v>21</v>
      </c>
    </row>
    <row r="518" spans="1:8" ht="15.75" outlineLevel="2" x14ac:dyDescent="0.25">
      <c r="A518" s="150" t="s">
        <v>480</v>
      </c>
      <c r="B518" s="150" t="s">
        <v>409</v>
      </c>
      <c r="C518" s="150" t="s">
        <v>26</v>
      </c>
      <c r="D518" s="150"/>
      <c r="E518" s="151" t="s">
        <v>27</v>
      </c>
      <c r="F518" s="152">
        <f t="shared" si="306"/>
        <v>21</v>
      </c>
      <c r="G518" s="152">
        <f t="shared" si="307"/>
        <v>21</v>
      </c>
      <c r="H518" s="152">
        <f t="shared" si="307"/>
        <v>21</v>
      </c>
    </row>
    <row r="519" spans="1:8" ht="15.75" outlineLevel="3" x14ac:dyDescent="0.25">
      <c r="A519" s="150" t="s">
        <v>480</v>
      </c>
      <c r="B519" s="150" t="s">
        <v>409</v>
      </c>
      <c r="C519" s="150" t="s">
        <v>58</v>
      </c>
      <c r="D519" s="150"/>
      <c r="E519" s="151" t="s">
        <v>59</v>
      </c>
      <c r="F519" s="152">
        <f t="shared" si="306"/>
        <v>21</v>
      </c>
      <c r="G519" s="152">
        <f t="shared" si="307"/>
        <v>21</v>
      </c>
      <c r="H519" s="152">
        <f t="shared" si="307"/>
        <v>21</v>
      </c>
    </row>
    <row r="520" spans="1:8" ht="31.5" outlineLevel="4" x14ac:dyDescent="0.25">
      <c r="A520" s="150" t="s">
        <v>480</v>
      </c>
      <c r="B520" s="150" t="s">
        <v>409</v>
      </c>
      <c r="C520" s="150" t="s">
        <v>60</v>
      </c>
      <c r="D520" s="150"/>
      <c r="E520" s="151" t="s">
        <v>61</v>
      </c>
      <c r="F520" s="152">
        <f t="shared" si="306"/>
        <v>21</v>
      </c>
      <c r="G520" s="152">
        <f t="shared" si="307"/>
        <v>21</v>
      </c>
      <c r="H520" s="152">
        <f t="shared" si="307"/>
        <v>21</v>
      </c>
    </row>
    <row r="521" spans="1:8" ht="15.75" outlineLevel="5" x14ac:dyDescent="0.25">
      <c r="A521" s="150" t="s">
        <v>480</v>
      </c>
      <c r="B521" s="150" t="s">
        <v>409</v>
      </c>
      <c r="C521" s="150" t="s">
        <v>62</v>
      </c>
      <c r="D521" s="150"/>
      <c r="E521" s="151" t="s">
        <v>63</v>
      </c>
      <c r="F521" s="152">
        <f t="shared" si="306"/>
        <v>21</v>
      </c>
      <c r="G521" s="152">
        <f t="shared" si="307"/>
        <v>21</v>
      </c>
      <c r="H521" s="152">
        <f t="shared" si="307"/>
        <v>21</v>
      </c>
    </row>
    <row r="522" spans="1:8" ht="15.75" outlineLevel="7" x14ac:dyDescent="0.25">
      <c r="A522" s="155" t="s">
        <v>480</v>
      </c>
      <c r="B522" s="155" t="s">
        <v>409</v>
      </c>
      <c r="C522" s="155" t="s">
        <v>62</v>
      </c>
      <c r="D522" s="155" t="s">
        <v>7</v>
      </c>
      <c r="E522" s="103" t="s">
        <v>8</v>
      </c>
      <c r="F522" s="109">
        <v>21</v>
      </c>
      <c r="G522" s="156">
        <v>21</v>
      </c>
      <c r="H522" s="156">
        <v>21</v>
      </c>
    </row>
    <row r="523" spans="1:8" ht="15.75" outlineLevel="7" x14ac:dyDescent="0.25">
      <c r="A523" s="155"/>
      <c r="B523" s="155"/>
      <c r="C523" s="155"/>
      <c r="D523" s="155"/>
      <c r="E523" s="103"/>
      <c r="F523" s="109"/>
      <c r="G523" s="109"/>
      <c r="H523" s="109"/>
    </row>
    <row r="524" spans="1:8" ht="15.75" x14ac:dyDescent="0.25">
      <c r="A524" s="150" t="s">
        <v>482</v>
      </c>
      <c r="B524" s="150"/>
      <c r="C524" s="150"/>
      <c r="D524" s="150"/>
      <c r="E524" s="151" t="s">
        <v>483</v>
      </c>
      <c r="F524" s="152">
        <f>F525+F553+F560</f>
        <v>44399.099999999991</v>
      </c>
      <c r="G524" s="152">
        <f>G525+G553+G560</f>
        <v>41799.099999999991</v>
      </c>
      <c r="H524" s="152">
        <f>H525+H553+H560</f>
        <v>41799.099999999991</v>
      </c>
    </row>
    <row r="525" spans="1:8" ht="15.75" x14ac:dyDescent="0.25">
      <c r="A525" s="150" t="s">
        <v>482</v>
      </c>
      <c r="B525" s="150" t="s">
        <v>401</v>
      </c>
      <c r="C525" s="150"/>
      <c r="D525" s="150"/>
      <c r="E525" s="154" t="s">
        <v>402</v>
      </c>
      <c r="F525" s="152">
        <f>F526+F534</f>
        <v>41388.899999999994</v>
      </c>
      <c r="G525" s="152">
        <f>G526+G534</f>
        <v>39788.899999999994</v>
      </c>
      <c r="H525" s="152">
        <f>H526+H534</f>
        <v>39788.899999999994</v>
      </c>
    </row>
    <row r="526" spans="1:8" ht="31.5" outlineLevel="1" x14ac:dyDescent="0.25">
      <c r="A526" s="150" t="s">
        <v>482</v>
      </c>
      <c r="B526" s="150" t="s">
        <v>419</v>
      </c>
      <c r="C526" s="150"/>
      <c r="D526" s="150"/>
      <c r="E526" s="151" t="s">
        <v>420</v>
      </c>
      <c r="F526" s="152">
        <f t="shared" ref="F526:F529" si="308">F527</f>
        <v>28325.5</v>
      </c>
      <c r="G526" s="152">
        <f t="shared" ref="G526:H529" si="309">G527</f>
        <v>28325.5</v>
      </c>
      <c r="H526" s="152">
        <f t="shared" si="309"/>
        <v>28325.5</v>
      </c>
    </row>
    <row r="527" spans="1:8" ht="15.75" outlineLevel="2" x14ac:dyDescent="0.25">
      <c r="A527" s="150" t="s">
        <v>482</v>
      </c>
      <c r="B527" s="150" t="s">
        <v>419</v>
      </c>
      <c r="C527" s="150" t="s">
        <v>100</v>
      </c>
      <c r="D527" s="150"/>
      <c r="E527" s="151" t="s">
        <v>101</v>
      </c>
      <c r="F527" s="152">
        <f t="shared" si="308"/>
        <v>28325.5</v>
      </c>
      <c r="G527" s="152">
        <f t="shared" si="309"/>
        <v>28325.5</v>
      </c>
      <c r="H527" s="152">
        <f t="shared" si="309"/>
        <v>28325.5</v>
      </c>
    </row>
    <row r="528" spans="1:8" ht="15.75" outlineLevel="3" x14ac:dyDescent="0.25">
      <c r="A528" s="150" t="s">
        <v>482</v>
      </c>
      <c r="B528" s="150" t="s">
        <v>419</v>
      </c>
      <c r="C528" s="150" t="s">
        <v>240</v>
      </c>
      <c r="D528" s="150"/>
      <c r="E528" s="151" t="s">
        <v>241</v>
      </c>
      <c r="F528" s="152">
        <f t="shared" si="308"/>
        <v>28325.5</v>
      </c>
      <c r="G528" s="152">
        <f t="shared" si="309"/>
        <v>28325.5</v>
      </c>
      <c r="H528" s="152">
        <f t="shared" si="309"/>
        <v>28325.5</v>
      </c>
    </row>
    <row r="529" spans="1:8" ht="15.75" outlineLevel="4" x14ac:dyDescent="0.25">
      <c r="A529" s="150" t="s">
        <v>482</v>
      </c>
      <c r="B529" s="150" t="s">
        <v>419</v>
      </c>
      <c r="C529" s="150" t="s">
        <v>242</v>
      </c>
      <c r="D529" s="150"/>
      <c r="E529" s="151" t="s">
        <v>31</v>
      </c>
      <c r="F529" s="152">
        <f t="shared" si="308"/>
        <v>28325.5</v>
      </c>
      <c r="G529" s="152">
        <f t="shared" si="309"/>
        <v>28325.5</v>
      </c>
      <c r="H529" s="152">
        <f t="shared" si="309"/>
        <v>28325.5</v>
      </c>
    </row>
    <row r="530" spans="1:8" ht="15.75" outlineLevel="5" x14ac:dyDescent="0.25">
      <c r="A530" s="150" t="s">
        <v>482</v>
      </c>
      <c r="B530" s="150" t="s">
        <v>419</v>
      </c>
      <c r="C530" s="150" t="s">
        <v>243</v>
      </c>
      <c r="D530" s="150"/>
      <c r="E530" s="151" t="s">
        <v>33</v>
      </c>
      <c r="F530" s="152">
        <f t="shared" ref="F530" si="310">F531+F532+F533</f>
        <v>28325.5</v>
      </c>
      <c r="G530" s="152">
        <f t="shared" ref="G530:H530" si="311">G531+G532+G533</f>
        <v>28325.5</v>
      </c>
      <c r="H530" s="152">
        <f t="shared" si="311"/>
        <v>28325.5</v>
      </c>
    </row>
    <row r="531" spans="1:8" ht="31.5" outlineLevel="7" x14ac:dyDescent="0.25">
      <c r="A531" s="155" t="s">
        <v>482</v>
      </c>
      <c r="B531" s="155" t="s">
        <v>419</v>
      </c>
      <c r="C531" s="155" t="s">
        <v>243</v>
      </c>
      <c r="D531" s="155" t="s">
        <v>4</v>
      </c>
      <c r="E531" s="103" t="s">
        <v>5</v>
      </c>
      <c r="F531" s="109">
        <v>27309.4</v>
      </c>
      <c r="G531" s="156">
        <v>27309.4</v>
      </c>
      <c r="H531" s="156">
        <v>27309.4</v>
      </c>
    </row>
    <row r="532" spans="1:8" ht="15.75" outlineLevel="7" x14ac:dyDescent="0.25">
      <c r="A532" s="155" t="s">
        <v>482</v>
      </c>
      <c r="B532" s="155" t="s">
        <v>419</v>
      </c>
      <c r="C532" s="155" t="s">
        <v>243</v>
      </c>
      <c r="D532" s="155" t="s">
        <v>7</v>
      </c>
      <c r="E532" s="103" t="s">
        <v>8</v>
      </c>
      <c r="F532" s="109">
        <v>993.3</v>
      </c>
      <c r="G532" s="156">
        <v>993.3</v>
      </c>
      <c r="H532" s="156">
        <v>993.3</v>
      </c>
    </row>
    <row r="533" spans="1:8" ht="15.75" outlineLevel="7" x14ac:dyDescent="0.25">
      <c r="A533" s="155" t="s">
        <v>482</v>
      </c>
      <c r="B533" s="155" t="s">
        <v>419</v>
      </c>
      <c r="C533" s="155" t="s">
        <v>243</v>
      </c>
      <c r="D533" s="155" t="s">
        <v>19</v>
      </c>
      <c r="E533" s="103" t="s">
        <v>20</v>
      </c>
      <c r="F533" s="109">
        <v>22.8</v>
      </c>
      <c r="G533" s="156">
        <v>22.8</v>
      </c>
      <c r="H533" s="156">
        <v>22.8</v>
      </c>
    </row>
    <row r="534" spans="1:8" ht="15.75" outlineLevel="1" x14ac:dyDescent="0.25">
      <c r="A534" s="150" t="s">
        <v>482</v>
      </c>
      <c r="B534" s="150" t="s">
        <v>405</v>
      </c>
      <c r="C534" s="150"/>
      <c r="D534" s="150"/>
      <c r="E534" s="151" t="s">
        <v>406</v>
      </c>
      <c r="F534" s="152">
        <f>F535+F547</f>
        <v>13063.399999999998</v>
      </c>
      <c r="G534" s="152">
        <f>G535+G547</f>
        <v>11463.399999999998</v>
      </c>
      <c r="H534" s="152">
        <f>H535+H547</f>
        <v>11463.399999999998</v>
      </c>
    </row>
    <row r="535" spans="1:8" ht="15.75" outlineLevel="2" x14ac:dyDescent="0.25">
      <c r="A535" s="150" t="s">
        <v>482</v>
      </c>
      <c r="B535" s="150" t="s">
        <v>405</v>
      </c>
      <c r="C535" s="150" t="s">
        <v>100</v>
      </c>
      <c r="D535" s="150"/>
      <c r="E535" s="151" t="s">
        <v>101</v>
      </c>
      <c r="F535" s="152">
        <f>F536+F543</f>
        <v>12933.899999999998</v>
      </c>
      <c r="G535" s="152">
        <f>G536+G543</f>
        <v>11333.899999999998</v>
      </c>
      <c r="H535" s="152">
        <f>H536+H543</f>
        <v>11333.899999999998</v>
      </c>
    </row>
    <row r="536" spans="1:8" ht="15.75" outlineLevel="3" x14ac:dyDescent="0.25">
      <c r="A536" s="150" t="s">
        <v>482</v>
      </c>
      <c r="B536" s="150" t="s">
        <v>405</v>
      </c>
      <c r="C536" s="150" t="s">
        <v>244</v>
      </c>
      <c r="D536" s="150"/>
      <c r="E536" s="151" t="s">
        <v>245</v>
      </c>
      <c r="F536" s="152">
        <f t="shared" ref="F536" si="312">F537+F540</f>
        <v>2204.8000000000002</v>
      </c>
      <c r="G536" s="152">
        <f t="shared" ref="G536:H536" si="313">G537+G540</f>
        <v>2204.8000000000002</v>
      </c>
      <c r="H536" s="152">
        <f t="shared" si="313"/>
        <v>2204.8000000000002</v>
      </c>
    </row>
    <row r="537" spans="1:8" ht="15.75" outlineLevel="4" x14ac:dyDescent="0.25">
      <c r="A537" s="150" t="s">
        <v>482</v>
      </c>
      <c r="B537" s="150" t="s">
        <v>405</v>
      </c>
      <c r="C537" s="150" t="s">
        <v>246</v>
      </c>
      <c r="D537" s="150"/>
      <c r="E537" s="151" t="s">
        <v>247</v>
      </c>
      <c r="F537" s="152">
        <f t="shared" ref="F537:F538" si="314">F538</f>
        <v>1734.8</v>
      </c>
      <c r="G537" s="152">
        <f t="shared" ref="G537:H538" si="315">G538</f>
        <v>1734.8</v>
      </c>
      <c r="H537" s="152">
        <f t="shared" si="315"/>
        <v>1734.8</v>
      </c>
    </row>
    <row r="538" spans="1:8" ht="15.75" outlineLevel="5" x14ac:dyDescent="0.25">
      <c r="A538" s="150" t="s">
        <v>482</v>
      </c>
      <c r="B538" s="150" t="s">
        <v>405</v>
      </c>
      <c r="C538" s="150" t="s">
        <v>248</v>
      </c>
      <c r="D538" s="150"/>
      <c r="E538" s="151" t="s">
        <v>249</v>
      </c>
      <c r="F538" s="152">
        <f t="shared" si="314"/>
        <v>1734.8</v>
      </c>
      <c r="G538" s="152">
        <f t="shared" si="315"/>
        <v>1734.8</v>
      </c>
      <c r="H538" s="152">
        <f t="shared" si="315"/>
        <v>1734.8</v>
      </c>
    </row>
    <row r="539" spans="1:8" ht="15.75" outlineLevel="7" x14ac:dyDescent="0.25">
      <c r="A539" s="155" t="s">
        <v>482</v>
      </c>
      <c r="B539" s="155" t="s">
        <v>405</v>
      </c>
      <c r="C539" s="155" t="s">
        <v>248</v>
      </c>
      <c r="D539" s="155" t="s">
        <v>7</v>
      </c>
      <c r="E539" s="103" t="s">
        <v>8</v>
      </c>
      <c r="F539" s="109">
        <v>1734.8</v>
      </c>
      <c r="G539" s="156">
        <v>1734.8</v>
      </c>
      <c r="H539" s="156">
        <v>1734.8</v>
      </c>
    </row>
    <row r="540" spans="1:8" ht="15.75" outlineLevel="4" x14ac:dyDescent="0.25">
      <c r="A540" s="150" t="s">
        <v>482</v>
      </c>
      <c r="B540" s="150" t="s">
        <v>405</v>
      </c>
      <c r="C540" s="150" t="s">
        <v>250</v>
      </c>
      <c r="D540" s="150"/>
      <c r="E540" s="151" t="s">
        <v>251</v>
      </c>
      <c r="F540" s="152">
        <f>F541</f>
        <v>470</v>
      </c>
      <c r="G540" s="152">
        <f t="shared" ref="G540:H540" si="316">G541</f>
        <v>470</v>
      </c>
      <c r="H540" s="152">
        <f t="shared" si="316"/>
        <v>470</v>
      </c>
    </row>
    <row r="541" spans="1:8" ht="15.75" outlineLevel="5" x14ac:dyDescent="0.25">
      <c r="A541" s="150" t="s">
        <v>482</v>
      </c>
      <c r="B541" s="150" t="s">
        <v>405</v>
      </c>
      <c r="C541" s="150" t="s">
        <v>252</v>
      </c>
      <c r="D541" s="150"/>
      <c r="E541" s="151" t="s">
        <v>253</v>
      </c>
      <c r="F541" s="152">
        <f t="shared" ref="F541" si="317">F542</f>
        <v>470</v>
      </c>
      <c r="G541" s="152">
        <f t="shared" ref="G541:H541" si="318">G542</f>
        <v>470</v>
      </c>
      <c r="H541" s="152">
        <f t="shared" si="318"/>
        <v>470</v>
      </c>
    </row>
    <row r="542" spans="1:8" ht="15.75" outlineLevel="7" x14ac:dyDescent="0.25">
      <c r="A542" s="155" t="s">
        <v>482</v>
      </c>
      <c r="B542" s="155" t="s">
        <v>405</v>
      </c>
      <c r="C542" s="155" t="s">
        <v>252</v>
      </c>
      <c r="D542" s="155" t="s">
        <v>7</v>
      </c>
      <c r="E542" s="103" t="s">
        <v>8</v>
      </c>
      <c r="F542" s="109">
        <v>470</v>
      </c>
      <c r="G542" s="156">
        <v>470</v>
      </c>
      <c r="H542" s="156">
        <v>470</v>
      </c>
    </row>
    <row r="543" spans="1:8" ht="15.75" outlineLevel="3" x14ac:dyDescent="0.25">
      <c r="A543" s="150" t="s">
        <v>482</v>
      </c>
      <c r="B543" s="150" t="s">
        <v>405</v>
      </c>
      <c r="C543" s="150" t="s">
        <v>240</v>
      </c>
      <c r="D543" s="150"/>
      <c r="E543" s="151" t="s">
        <v>241</v>
      </c>
      <c r="F543" s="152">
        <f t="shared" ref="F543:F545" si="319">F544</f>
        <v>10729.099999999999</v>
      </c>
      <c r="G543" s="152">
        <f t="shared" ref="G543:H545" si="320">G544</f>
        <v>9129.0999999999985</v>
      </c>
      <c r="H543" s="152">
        <f t="shared" si="320"/>
        <v>9129.0999999999985</v>
      </c>
    </row>
    <row r="544" spans="1:8" ht="15.75" outlineLevel="4" x14ac:dyDescent="0.25">
      <c r="A544" s="150" t="s">
        <v>482</v>
      </c>
      <c r="B544" s="150" t="s">
        <v>405</v>
      </c>
      <c r="C544" s="150" t="s">
        <v>242</v>
      </c>
      <c r="D544" s="150"/>
      <c r="E544" s="151" t="s">
        <v>31</v>
      </c>
      <c r="F544" s="152">
        <f t="shared" si="319"/>
        <v>10729.099999999999</v>
      </c>
      <c r="G544" s="152">
        <f t="shared" si="320"/>
        <v>9129.0999999999985</v>
      </c>
      <c r="H544" s="152">
        <f t="shared" si="320"/>
        <v>9129.0999999999985</v>
      </c>
    </row>
    <row r="545" spans="1:8" ht="15.75" outlineLevel="5" x14ac:dyDescent="0.25">
      <c r="A545" s="150" t="s">
        <v>482</v>
      </c>
      <c r="B545" s="150" t="s">
        <v>405</v>
      </c>
      <c r="C545" s="150" t="s">
        <v>254</v>
      </c>
      <c r="D545" s="150"/>
      <c r="E545" s="151" t="s">
        <v>255</v>
      </c>
      <c r="F545" s="152">
        <f t="shared" si="319"/>
        <v>10729.099999999999</v>
      </c>
      <c r="G545" s="152">
        <f t="shared" si="320"/>
        <v>9129.0999999999985</v>
      </c>
      <c r="H545" s="152">
        <f t="shared" si="320"/>
        <v>9129.0999999999985</v>
      </c>
    </row>
    <row r="546" spans="1:8" ht="15.75" outlineLevel="7" x14ac:dyDescent="0.25">
      <c r="A546" s="155" t="s">
        <v>482</v>
      </c>
      <c r="B546" s="155" t="s">
        <v>405</v>
      </c>
      <c r="C546" s="155" t="s">
        <v>254</v>
      </c>
      <c r="D546" s="155" t="s">
        <v>7</v>
      </c>
      <c r="E546" s="103" t="s">
        <v>8</v>
      </c>
      <c r="F546" s="109">
        <v>10729.099999999999</v>
      </c>
      <c r="G546" s="156">
        <v>9129.0999999999985</v>
      </c>
      <c r="H546" s="156">
        <v>9129.0999999999985</v>
      </c>
    </row>
    <row r="547" spans="1:8" ht="15.75" outlineLevel="7" x14ac:dyDescent="0.25">
      <c r="A547" s="150" t="s">
        <v>482</v>
      </c>
      <c r="B547" s="150" t="s">
        <v>405</v>
      </c>
      <c r="C547" s="150" t="s">
        <v>26</v>
      </c>
      <c r="D547" s="150"/>
      <c r="E547" s="151" t="s">
        <v>27</v>
      </c>
      <c r="F547" s="152">
        <f t="shared" ref="F547:F549" si="321">F548</f>
        <v>129.5</v>
      </c>
      <c r="G547" s="152">
        <f t="shared" ref="G547:H549" si="322">G548</f>
        <v>129.5</v>
      </c>
      <c r="H547" s="152">
        <f t="shared" si="322"/>
        <v>129.5</v>
      </c>
    </row>
    <row r="548" spans="1:8" ht="15.75" outlineLevel="7" x14ac:dyDescent="0.25">
      <c r="A548" s="150" t="s">
        <v>482</v>
      </c>
      <c r="B548" s="150" t="s">
        <v>405</v>
      </c>
      <c r="C548" s="150" t="s">
        <v>58</v>
      </c>
      <c r="D548" s="150"/>
      <c r="E548" s="151" t="s">
        <v>59</v>
      </c>
      <c r="F548" s="152">
        <f t="shared" si="321"/>
        <v>129.5</v>
      </c>
      <c r="G548" s="152">
        <f t="shared" si="322"/>
        <v>129.5</v>
      </c>
      <c r="H548" s="152">
        <f t="shared" si="322"/>
        <v>129.5</v>
      </c>
    </row>
    <row r="549" spans="1:8" ht="31.5" outlineLevel="7" x14ac:dyDescent="0.25">
      <c r="A549" s="150" t="s">
        <v>482</v>
      </c>
      <c r="B549" s="150" t="s">
        <v>405</v>
      </c>
      <c r="C549" s="150" t="s">
        <v>60</v>
      </c>
      <c r="D549" s="150"/>
      <c r="E549" s="151" t="s">
        <v>61</v>
      </c>
      <c r="F549" s="152">
        <f t="shared" si="321"/>
        <v>129.5</v>
      </c>
      <c r="G549" s="152">
        <f t="shared" si="322"/>
        <v>129.5</v>
      </c>
      <c r="H549" s="152">
        <f t="shared" si="322"/>
        <v>129.5</v>
      </c>
    </row>
    <row r="550" spans="1:8" ht="15.75" outlineLevel="7" x14ac:dyDescent="0.25">
      <c r="A550" s="150" t="s">
        <v>482</v>
      </c>
      <c r="B550" s="150" t="s">
        <v>405</v>
      </c>
      <c r="C550" s="150" t="s">
        <v>62</v>
      </c>
      <c r="D550" s="150"/>
      <c r="E550" s="151" t="s">
        <v>63</v>
      </c>
      <c r="F550" s="152">
        <f t="shared" ref="F550" si="323">F552+F551</f>
        <v>129.5</v>
      </c>
      <c r="G550" s="152">
        <f t="shared" ref="G550:H550" si="324">G552+G551</f>
        <v>129.5</v>
      </c>
      <c r="H550" s="152">
        <f t="shared" si="324"/>
        <v>129.5</v>
      </c>
    </row>
    <row r="551" spans="1:8" ht="31.5" outlineLevel="7" x14ac:dyDescent="0.25">
      <c r="A551" s="155" t="s">
        <v>482</v>
      </c>
      <c r="B551" s="155" t="s">
        <v>405</v>
      </c>
      <c r="C551" s="155" t="s">
        <v>62</v>
      </c>
      <c r="D551" s="155" t="s">
        <v>4</v>
      </c>
      <c r="E551" s="103" t="s">
        <v>5</v>
      </c>
      <c r="F551" s="109">
        <v>11.3</v>
      </c>
      <c r="G551" s="156">
        <v>11.3</v>
      </c>
      <c r="H551" s="156">
        <v>11.3</v>
      </c>
    </row>
    <row r="552" spans="1:8" ht="15.75" outlineLevel="7" x14ac:dyDescent="0.25">
      <c r="A552" s="155" t="s">
        <v>482</v>
      </c>
      <c r="B552" s="155" t="s">
        <v>405</v>
      </c>
      <c r="C552" s="155" t="s">
        <v>62</v>
      </c>
      <c r="D552" s="155" t="s">
        <v>7</v>
      </c>
      <c r="E552" s="103" t="s">
        <v>8</v>
      </c>
      <c r="F552" s="109">
        <v>118.2</v>
      </c>
      <c r="G552" s="156">
        <v>118.2</v>
      </c>
      <c r="H552" s="156">
        <v>118.2</v>
      </c>
    </row>
    <row r="553" spans="1:8" ht="15.75" outlineLevel="7" x14ac:dyDescent="0.25">
      <c r="A553" s="150" t="s">
        <v>482</v>
      </c>
      <c r="B553" s="150" t="s">
        <v>407</v>
      </c>
      <c r="C553" s="155"/>
      <c r="D553" s="155"/>
      <c r="E553" s="154" t="s">
        <v>408</v>
      </c>
      <c r="F553" s="152">
        <f t="shared" ref="F553:F558" si="325">F554</f>
        <v>10.199999999999999</v>
      </c>
      <c r="G553" s="152">
        <f t="shared" ref="G553:H558" si="326">G554</f>
        <v>10.199999999999999</v>
      </c>
      <c r="H553" s="152">
        <f t="shared" si="326"/>
        <v>10.199999999999999</v>
      </c>
    </row>
    <row r="554" spans="1:8" ht="15.75" outlineLevel="7" x14ac:dyDescent="0.25">
      <c r="A554" s="150" t="s">
        <v>482</v>
      </c>
      <c r="B554" s="150" t="s">
        <v>409</v>
      </c>
      <c r="C554" s="150"/>
      <c r="D554" s="150"/>
      <c r="E554" s="151" t="s">
        <v>410</v>
      </c>
      <c r="F554" s="152">
        <f t="shared" si="325"/>
        <v>10.199999999999999</v>
      </c>
      <c r="G554" s="152">
        <f t="shared" si="326"/>
        <v>10.199999999999999</v>
      </c>
      <c r="H554" s="152">
        <f t="shared" si="326"/>
        <v>10.199999999999999</v>
      </c>
    </row>
    <row r="555" spans="1:8" ht="15.75" outlineLevel="7" x14ac:dyDescent="0.25">
      <c r="A555" s="150" t="s">
        <v>482</v>
      </c>
      <c r="B555" s="150" t="s">
        <v>409</v>
      </c>
      <c r="C555" s="150" t="s">
        <v>26</v>
      </c>
      <c r="D555" s="150"/>
      <c r="E555" s="151" t="s">
        <v>27</v>
      </c>
      <c r="F555" s="152">
        <f t="shared" si="325"/>
        <v>10.199999999999999</v>
      </c>
      <c r="G555" s="152">
        <f t="shared" si="326"/>
        <v>10.199999999999999</v>
      </c>
      <c r="H555" s="152">
        <f t="shared" si="326"/>
        <v>10.199999999999999</v>
      </c>
    </row>
    <row r="556" spans="1:8" ht="15.75" outlineLevel="7" x14ac:dyDescent="0.25">
      <c r="A556" s="150" t="s">
        <v>482</v>
      </c>
      <c r="B556" s="150" t="s">
        <v>409</v>
      </c>
      <c r="C556" s="150" t="s">
        <v>58</v>
      </c>
      <c r="D556" s="150"/>
      <c r="E556" s="151" t="s">
        <v>59</v>
      </c>
      <c r="F556" s="152">
        <f t="shared" si="325"/>
        <v>10.199999999999999</v>
      </c>
      <c r="G556" s="152">
        <f t="shared" si="326"/>
        <v>10.199999999999999</v>
      </c>
      <c r="H556" s="152">
        <f t="shared" si="326"/>
        <v>10.199999999999999</v>
      </c>
    </row>
    <row r="557" spans="1:8" ht="31.5" outlineLevel="7" x14ac:dyDescent="0.25">
      <c r="A557" s="150" t="s">
        <v>482</v>
      </c>
      <c r="B557" s="150" t="s">
        <v>409</v>
      </c>
      <c r="C557" s="150" t="s">
        <v>60</v>
      </c>
      <c r="D557" s="150"/>
      <c r="E557" s="151" t="s">
        <v>61</v>
      </c>
      <c r="F557" s="152">
        <f t="shared" si="325"/>
        <v>10.199999999999999</v>
      </c>
      <c r="G557" s="152">
        <f t="shared" si="326"/>
        <v>10.199999999999999</v>
      </c>
      <c r="H557" s="152">
        <f t="shared" si="326"/>
        <v>10.199999999999999</v>
      </c>
    </row>
    <row r="558" spans="1:8" ht="15.75" outlineLevel="7" x14ac:dyDescent="0.25">
      <c r="A558" s="150" t="s">
        <v>482</v>
      </c>
      <c r="B558" s="150" t="s">
        <v>409</v>
      </c>
      <c r="C558" s="150" t="s">
        <v>62</v>
      </c>
      <c r="D558" s="150"/>
      <c r="E558" s="151" t="s">
        <v>63</v>
      </c>
      <c r="F558" s="152">
        <f t="shared" si="325"/>
        <v>10.199999999999999</v>
      </c>
      <c r="G558" s="152">
        <f t="shared" si="326"/>
        <v>10.199999999999999</v>
      </c>
      <c r="H558" s="152">
        <f t="shared" si="326"/>
        <v>10.199999999999999</v>
      </c>
    </row>
    <row r="559" spans="1:8" ht="15.75" outlineLevel="7" x14ac:dyDescent="0.25">
      <c r="A559" s="155" t="s">
        <v>482</v>
      </c>
      <c r="B559" s="155" t="s">
        <v>409</v>
      </c>
      <c r="C559" s="155" t="s">
        <v>62</v>
      </c>
      <c r="D559" s="155" t="s">
        <v>7</v>
      </c>
      <c r="E559" s="103" t="s">
        <v>8</v>
      </c>
      <c r="F559" s="109">
        <v>10.199999999999999</v>
      </c>
      <c r="G559" s="156">
        <v>10.199999999999999</v>
      </c>
      <c r="H559" s="156">
        <v>10.199999999999999</v>
      </c>
    </row>
    <row r="560" spans="1:8" ht="15.75" outlineLevel="7" x14ac:dyDescent="0.25">
      <c r="A560" s="150" t="s">
        <v>482</v>
      </c>
      <c r="B560" s="150" t="s">
        <v>466</v>
      </c>
      <c r="C560" s="155"/>
      <c r="D560" s="155"/>
      <c r="E560" s="154" t="s">
        <v>467</v>
      </c>
      <c r="F560" s="152">
        <f t="shared" ref="F560:F565" si="327">F561</f>
        <v>3000</v>
      </c>
      <c r="G560" s="152">
        <f t="shared" ref="G560:H565" si="328">G561</f>
        <v>2000</v>
      </c>
      <c r="H560" s="152">
        <f t="shared" si="328"/>
        <v>2000</v>
      </c>
    </row>
    <row r="561" spans="1:8" ht="15.75" outlineLevel="7" x14ac:dyDescent="0.25">
      <c r="A561" s="150" t="s">
        <v>482</v>
      </c>
      <c r="B561" s="150" t="s">
        <v>470</v>
      </c>
      <c r="C561" s="150"/>
      <c r="D561" s="150"/>
      <c r="E561" s="151" t="s">
        <v>471</v>
      </c>
      <c r="F561" s="152">
        <f t="shared" si="327"/>
        <v>3000</v>
      </c>
      <c r="G561" s="152">
        <f t="shared" si="328"/>
        <v>2000</v>
      </c>
      <c r="H561" s="152">
        <f t="shared" si="328"/>
        <v>2000</v>
      </c>
    </row>
    <row r="562" spans="1:8" ht="15.75" outlineLevel="2" x14ac:dyDescent="0.25">
      <c r="A562" s="150" t="s">
        <v>482</v>
      </c>
      <c r="B562" s="150" t="s">
        <v>470</v>
      </c>
      <c r="C562" s="150" t="s">
        <v>22</v>
      </c>
      <c r="D562" s="150"/>
      <c r="E562" s="151" t="s">
        <v>23</v>
      </c>
      <c r="F562" s="152">
        <f t="shared" si="327"/>
        <v>3000</v>
      </c>
      <c r="G562" s="152">
        <f t="shared" si="328"/>
        <v>2000</v>
      </c>
      <c r="H562" s="152">
        <f t="shared" si="328"/>
        <v>2000</v>
      </c>
    </row>
    <row r="563" spans="1:8" ht="15.75" outlineLevel="3" x14ac:dyDescent="0.25">
      <c r="A563" s="150" t="s">
        <v>482</v>
      </c>
      <c r="B563" s="150" t="s">
        <v>470</v>
      </c>
      <c r="C563" s="150" t="s">
        <v>24</v>
      </c>
      <c r="D563" s="150"/>
      <c r="E563" s="151" t="s">
        <v>25</v>
      </c>
      <c r="F563" s="152">
        <f t="shared" si="327"/>
        <v>3000</v>
      </c>
      <c r="G563" s="152">
        <f t="shared" si="328"/>
        <v>2000</v>
      </c>
      <c r="H563" s="152">
        <f t="shared" si="328"/>
        <v>2000</v>
      </c>
    </row>
    <row r="564" spans="1:8" ht="15.75" outlineLevel="4" x14ac:dyDescent="0.25">
      <c r="A564" s="150" t="s">
        <v>482</v>
      </c>
      <c r="B564" s="150" t="s">
        <v>470</v>
      </c>
      <c r="C564" s="150" t="s">
        <v>215</v>
      </c>
      <c r="D564" s="150"/>
      <c r="E564" s="151" t="s">
        <v>216</v>
      </c>
      <c r="F564" s="152">
        <f t="shared" si="327"/>
        <v>3000</v>
      </c>
      <c r="G564" s="152">
        <f t="shared" si="328"/>
        <v>2000</v>
      </c>
      <c r="H564" s="152">
        <f t="shared" si="328"/>
        <v>2000</v>
      </c>
    </row>
    <row r="565" spans="1:8" ht="31.5" outlineLevel="5" x14ac:dyDescent="0.25">
      <c r="A565" s="150" t="s">
        <v>482</v>
      </c>
      <c r="B565" s="150" t="s">
        <v>470</v>
      </c>
      <c r="C565" s="150" t="s">
        <v>379</v>
      </c>
      <c r="D565" s="150"/>
      <c r="E565" s="151" t="s">
        <v>380</v>
      </c>
      <c r="F565" s="152">
        <f t="shared" si="327"/>
        <v>3000</v>
      </c>
      <c r="G565" s="152">
        <f t="shared" si="328"/>
        <v>2000</v>
      </c>
      <c r="H565" s="152">
        <f t="shared" si="328"/>
        <v>2000</v>
      </c>
    </row>
    <row r="566" spans="1:8" ht="15.75" outlineLevel="7" x14ac:dyDescent="0.25">
      <c r="A566" s="155" t="s">
        <v>482</v>
      </c>
      <c r="B566" s="155" t="s">
        <v>470</v>
      </c>
      <c r="C566" s="155" t="s">
        <v>379</v>
      </c>
      <c r="D566" s="155" t="s">
        <v>19</v>
      </c>
      <c r="E566" s="103" t="s">
        <v>20</v>
      </c>
      <c r="F566" s="109">
        <v>3000</v>
      </c>
      <c r="G566" s="156">
        <v>2000</v>
      </c>
      <c r="H566" s="156">
        <v>2000</v>
      </c>
    </row>
    <row r="567" spans="1:8" ht="15.75" outlineLevel="7" x14ac:dyDescent="0.25">
      <c r="A567" s="155"/>
      <c r="B567" s="155"/>
      <c r="C567" s="155"/>
      <c r="D567" s="155"/>
      <c r="E567" s="103"/>
      <c r="F567" s="109"/>
      <c r="G567" s="109"/>
      <c r="H567" s="109"/>
    </row>
    <row r="568" spans="1:8" ht="15.75" x14ac:dyDescent="0.25">
      <c r="A568" s="150" t="s">
        <v>484</v>
      </c>
      <c r="B568" s="150"/>
      <c r="C568" s="150"/>
      <c r="D568" s="150"/>
      <c r="E568" s="151" t="s">
        <v>485</v>
      </c>
      <c r="F568" s="152">
        <f>F569+F577+F694+F717</f>
        <v>2085180.3</v>
      </c>
      <c r="G568" s="152">
        <f>G569+G577+G694+G717</f>
        <v>2034364.6</v>
      </c>
      <c r="H568" s="152">
        <f>H569+H577+H694+H717</f>
        <v>2021973.9</v>
      </c>
    </row>
    <row r="569" spans="1:8" ht="15.75" x14ac:dyDescent="0.25">
      <c r="A569" s="150" t="s">
        <v>484</v>
      </c>
      <c r="B569" s="150" t="s">
        <v>401</v>
      </c>
      <c r="C569" s="150"/>
      <c r="D569" s="150"/>
      <c r="E569" s="154" t="s">
        <v>402</v>
      </c>
      <c r="F569" s="152">
        <f t="shared" ref="F569:F573" si="329">F570</f>
        <v>40.6</v>
      </c>
      <c r="G569" s="152">
        <f t="shared" ref="G569:H573" si="330">G570</f>
        <v>40.6</v>
      </c>
      <c r="H569" s="152">
        <f t="shared" si="330"/>
        <v>40.6</v>
      </c>
    </row>
    <row r="570" spans="1:8" ht="15.75" outlineLevel="1" x14ac:dyDescent="0.25">
      <c r="A570" s="150" t="s">
        <v>484</v>
      </c>
      <c r="B570" s="150" t="s">
        <v>405</v>
      </c>
      <c r="C570" s="150"/>
      <c r="D570" s="150"/>
      <c r="E570" s="151" t="s">
        <v>406</v>
      </c>
      <c r="F570" s="152">
        <f t="shared" si="329"/>
        <v>40.6</v>
      </c>
      <c r="G570" s="152">
        <f t="shared" si="330"/>
        <v>40.6</v>
      </c>
      <c r="H570" s="152">
        <f t="shared" si="330"/>
        <v>40.6</v>
      </c>
    </row>
    <row r="571" spans="1:8" ht="15.75" outlineLevel="2" x14ac:dyDescent="0.25">
      <c r="A571" s="150" t="s">
        <v>484</v>
      </c>
      <c r="B571" s="150" t="s">
        <v>405</v>
      </c>
      <c r="C571" s="150" t="s">
        <v>26</v>
      </c>
      <c r="D571" s="150"/>
      <c r="E571" s="151" t="s">
        <v>27</v>
      </c>
      <c r="F571" s="152">
        <f t="shared" si="329"/>
        <v>40.6</v>
      </c>
      <c r="G571" s="152">
        <f t="shared" si="330"/>
        <v>40.6</v>
      </c>
      <c r="H571" s="152">
        <f t="shared" si="330"/>
        <v>40.6</v>
      </c>
    </row>
    <row r="572" spans="1:8" ht="15.75" outlineLevel="3" x14ac:dyDescent="0.25">
      <c r="A572" s="150" t="s">
        <v>484</v>
      </c>
      <c r="B572" s="150" t="s">
        <v>405</v>
      </c>
      <c r="C572" s="150" t="s">
        <v>58</v>
      </c>
      <c r="D572" s="150"/>
      <c r="E572" s="151" t="s">
        <v>59</v>
      </c>
      <c r="F572" s="152">
        <f t="shared" si="329"/>
        <v>40.6</v>
      </c>
      <c r="G572" s="152">
        <f t="shared" si="330"/>
        <v>40.6</v>
      </c>
      <c r="H572" s="152">
        <f t="shared" si="330"/>
        <v>40.6</v>
      </c>
    </row>
    <row r="573" spans="1:8" ht="31.5" outlineLevel="4" x14ac:dyDescent="0.25">
      <c r="A573" s="150" t="s">
        <v>484</v>
      </c>
      <c r="B573" s="150" t="s">
        <v>405</v>
      </c>
      <c r="C573" s="150" t="s">
        <v>60</v>
      </c>
      <c r="D573" s="150"/>
      <c r="E573" s="151" t="s">
        <v>61</v>
      </c>
      <c r="F573" s="152">
        <f t="shared" si="329"/>
        <v>40.6</v>
      </c>
      <c r="G573" s="152">
        <f t="shared" si="330"/>
        <v>40.6</v>
      </c>
      <c r="H573" s="152">
        <f t="shared" si="330"/>
        <v>40.6</v>
      </c>
    </row>
    <row r="574" spans="1:8" ht="15.75" outlineLevel="5" x14ac:dyDescent="0.25">
      <c r="A574" s="150" t="s">
        <v>484</v>
      </c>
      <c r="B574" s="150" t="s">
        <v>405</v>
      </c>
      <c r="C574" s="150" t="s">
        <v>62</v>
      </c>
      <c r="D574" s="150"/>
      <c r="E574" s="151" t="s">
        <v>63</v>
      </c>
      <c r="F574" s="152">
        <f t="shared" ref="F574" si="331">F576+F575</f>
        <v>40.6</v>
      </c>
      <c r="G574" s="152">
        <f t="shared" ref="G574:H574" si="332">G576+G575</f>
        <v>40.6</v>
      </c>
      <c r="H574" s="152">
        <f t="shared" si="332"/>
        <v>40.6</v>
      </c>
    </row>
    <row r="575" spans="1:8" ht="31.5" outlineLevel="5" x14ac:dyDescent="0.25">
      <c r="A575" s="155" t="s">
        <v>484</v>
      </c>
      <c r="B575" s="155" t="s">
        <v>405</v>
      </c>
      <c r="C575" s="155" t="s">
        <v>62</v>
      </c>
      <c r="D575" s="155" t="s">
        <v>4</v>
      </c>
      <c r="E575" s="103" t="s">
        <v>5</v>
      </c>
      <c r="F575" s="109">
        <v>5.2</v>
      </c>
      <c r="G575" s="156">
        <v>5.2</v>
      </c>
      <c r="H575" s="156">
        <v>5.2</v>
      </c>
    </row>
    <row r="576" spans="1:8" ht="15.75" outlineLevel="7" x14ac:dyDescent="0.25">
      <c r="A576" s="155" t="s">
        <v>484</v>
      </c>
      <c r="B576" s="155" t="s">
        <v>405</v>
      </c>
      <c r="C576" s="155" t="s">
        <v>62</v>
      </c>
      <c r="D576" s="155" t="s">
        <v>7</v>
      </c>
      <c r="E576" s="103" t="s">
        <v>8</v>
      </c>
      <c r="F576" s="109">
        <v>35.4</v>
      </c>
      <c r="G576" s="156">
        <v>35.4</v>
      </c>
      <c r="H576" s="156">
        <v>35.4</v>
      </c>
    </row>
    <row r="577" spans="1:8" ht="15.75" outlineLevel="7" x14ac:dyDescent="0.25">
      <c r="A577" s="150" t="s">
        <v>484</v>
      </c>
      <c r="B577" s="150" t="s">
        <v>407</v>
      </c>
      <c r="C577" s="155"/>
      <c r="D577" s="155"/>
      <c r="E577" s="154" t="s">
        <v>408</v>
      </c>
      <c r="F577" s="152">
        <f>F578+F603+F638+F649+F655</f>
        <v>2067074.2</v>
      </c>
      <c r="G577" s="152">
        <f>G578+G603+G638+G649+G655</f>
        <v>2016556.9000000001</v>
      </c>
      <c r="H577" s="152">
        <f>H578+H603+H638+H649+H655</f>
        <v>2003549.9999999998</v>
      </c>
    </row>
    <row r="578" spans="1:8" ht="15.75" outlineLevel="1" x14ac:dyDescent="0.25">
      <c r="A578" s="150" t="s">
        <v>484</v>
      </c>
      <c r="B578" s="150" t="s">
        <v>486</v>
      </c>
      <c r="C578" s="150"/>
      <c r="D578" s="150"/>
      <c r="E578" s="151" t="s">
        <v>487</v>
      </c>
      <c r="F578" s="152">
        <f>F579+F598</f>
        <v>753372</v>
      </c>
      <c r="G578" s="152">
        <f>G579+G598</f>
        <v>744125.89999999991</v>
      </c>
      <c r="H578" s="152">
        <f>H579+H598</f>
        <v>739578.99999999988</v>
      </c>
    </row>
    <row r="579" spans="1:8" ht="15.75" outlineLevel="2" x14ac:dyDescent="0.25">
      <c r="A579" s="150" t="s">
        <v>484</v>
      </c>
      <c r="B579" s="150" t="s">
        <v>486</v>
      </c>
      <c r="C579" s="150" t="s">
        <v>190</v>
      </c>
      <c r="D579" s="150"/>
      <c r="E579" s="151" t="s">
        <v>191</v>
      </c>
      <c r="F579" s="152">
        <f>F580+F588</f>
        <v>751857</v>
      </c>
      <c r="G579" s="152">
        <f>G580+G588</f>
        <v>743125.89999999991</v>
      </c>
      <c r="H579" s="152">
        <f>H580+H588</f>
        <v>738578.99999999988</v>
      </c>
    </row>
    <row r="580" spans="1:8" ht="15.75" outlineLevel="3" x14ac:dyDescent="0.25">
      <c r="A580" s="150" t="s">
        <v>484</v>
      </c>
      <c r="B580" s="150" t="s">
        <v>486</v>
      </c>
      <c r="C580" s="150" t="s">
        <v>192</v>
      </c>
      <c r="D580" s="150"/>
      <c r="E580" s="151" t="s">
        <v>193</v>
      </c>
      <c r="F580" s="152">
        <f>F581</f>
        <v>9150</v>
      </c>
      <c r="G580" s="152">
        <f t="shared" ref="G580:H580" si="333">G581</f>
        <v>3100</v>
      </c>
      <c r="H580" s="152">
        <f t="shared" si="333"/>
        <v>3100</v>
      </c>
    </row>
    <row r="581" spans="1:8" ht="31.5" outlineLevel="4" x14ac:dyDescent="0.25">
      <c r="A581" s="150" t="s">
        <v>484</v>
      </c>
      <c r="B581" s="150" t="s">
        <v>486</v>
      </c>
      <c r="C581" s="150" t="s">
        <v>194</v>
      </c>
      <c r="D581" s="150"/>
      <c r="E581" s="151" t="s">
        <v>195</v>
      </c>
      <c r="F581" s="152">
        <f>F582+F584+F586</f>
        <v>9150</v>
      </c>
      <c r="G581" s="152">
        <f t="shared" ref="G581:H581" si="334">G582+G584+G586</f>
        <v>3100</v>
      </c>
      <c r="H581" s="152">
        <f t="shared" si="334"/>
        <v>3100</v>
      </c>
    </row>
    <row r="582" spans="1:8" s="147" customFormat="1" ht="15.75" outlineLevel="7" x14ac:dyDescent="0.25">
      <c r="A582" s="150" t="s">
        <v>484</v>
      </c>
      <c r="B582" s="150" t="s">
        <v>486</v>
      </c>
      <c r="C582" s="150" t="s">
        <v>366</v>
      </c>
      <c r="D582" s="150"/>
      <c r="E582" s="151" t="s">
        <v>364</v>
      </c>
      <c r="F582" s="152">
        <f t="shared" ref="F582:F584" si="335">F583</f>
        <v>100</v>
      </c>
      <c r="G582" s="152">
        <f t="shared" ref="G582:H584" si="336">G583</f>
        <v>100</v>
      </c>
      <c r="H582" s="152">
        <f t="shared" si="336"/>
        <v>100</v>
      </c>
    </row>
    <row r="583" spans="1:8" ht="15.75" outlineLevel="7" x14ac:dyDescent="0.25">
      <c r="A583" s="155" t="s">
        <v>484</v>
      </c>
      <c r="B583" s="155" t="s">
        <v>486</v>
      </c>
      <c r="C583" s="155" t="s">
        <v>366</v>
      </c>
      <c r="D583" s="155" t="s">
        <v>52</v>
      </c>
      <c r="E583" s="187" t="s">
        <v>365</v>
      </c>
      <c r="F583" s="109">
        <v>100</v>
      </c>
      <c r="G583" s="156">
        <v>100</v>
      </c>
      <c r="H583" s="156">
        <v>100</v>
      </c>
    </row>
    <row r="584" spans="1:8" ht="31.5" outlineLevel="7" x14ac:dyDescent="0.25">
      <c r="A584" s="164" t="s">
        <v>484</v>
      </c>
      <c r="B584" s="164" t="s">
        <v>486</v>
      </c>
      <c r="C584" s="164" t="s">
        <v>526</v>
      </c>
      <c r="D584" s="164"/>
      <c r="E584" s="165" t="s">
        <v>507</v>
      </c>
      <c r="F584" s="152">
        <f t="shared" si="335"/>
        <v>8000</v>
      </c>
      <c r="G584" s="152">
        <f t="shared" si="336"/>
        <v>3000</v>
      </c>
      <c r="H584" s="152">
        <f t="shared" si="336"/>
        <v>3000</v>
      </c>
    </row>
    <row r="585" spans="1:8" ht="15.75" outlineLevel="7" x14ac:dyDescent="0.25">
      <c r="A585" s="167" t="s">
        <v>484</v>
      </c>
      <c r="B585" s="167" t="s">
        <v>486</v>
      </c>
      <c r="C585" s="167" t="s">
        <v>526</v>
      </c>
      <c r="D585" s="167" t="s">
        <v>52</v>
      </c>
      <c r="E585" s="169" t="s">
        <v>53</v>
      </c>
      <c r="F585" s="109">
        <v>8000</v>
      </c>
      <c r="G585" s="156">
        <v>3000</v>
      </c>
      <c r="H585" s="156">
        <v>3000</v>
      </c>
    </row>
    <row r="586" spans="1:8" ht="15.75" outlineLevel="7" x14ac:dyDescent="0.25">
      <c r="A586" s="150" t="s">
        <v>484</v>
      </c>
      <c r="B586" s="150" t="s">
        <v>486</v>
      </c>
      <c r="C586" s="150" t="s">
        <v>607</v>
      </c>
      <c r="D586" s="150"/>
      <c r="E586" s="151" t="s">
        <v>608</v>
      </c>
      <c r="F586" s="152">
        <f t="shared" ref="F586" si="337">F587</f>
        <v>1050</v>
      </c>
      <c r="G586" s="152"/>
      <c r="H586" s="152"/>
    </row>
    <row r="587" spans="1:8" ht="15.75" outlineLevel="7" x14ac:dyDescent="0.25">
      <c r="A587" s="155" t="s">
        <v>484</v>
      </c>
      <c r="B587" s="155" t="s">
        <v>486</v>
      </c>
      <c r="C587" s="155" t="s">
        <v>607</v>
      </c>
      <c r="D587" s="155" t="s">
        <v>52</v>
      </c>
      <c r="E587" s="103" t="s">
        <v>53</v>
      </c>
      <c r="F587" s="109">
        <v>1050</v>
      </c>
      <c r="G587" s="109"/>
      <c r="H587" s="109"/>
    </row>
    <row r="588" spans="1:8" ht="15.75" outlineLevel="3" x14ac:dyDescent="0.25">
      <c r="A588" s="150" t="s">
        <v>484</v>
      </c>
      <c r="B588" s="150" t="s">
        <v>486</v>
      </c>
      <c r="C588" s="150" t="s">
        <v>256</v>
      </c>
      <c r="D588" s="150"/>
      <c r="E588" s="151" t="s">
        <v>257</v>
      </c>
      <c r="F588" s="152">
        <f t="shared" ref="F588" si="338">F589+F592</f>
        <v>742707</v>
      </c>
      <c r="G588" s="152">
        <f t="shared" ref="G588:H588" si="339">G589+G592</f>
        <v>740025.89999999991</v>
      </c>
      <c r="H588" s="152">
        <f t="shared" si="339"/>
        <v>735478.99999999988</v>
      </c>
    </row>
    <row r="589" spans="1:8" ht="15.75" outlineLevel="4" x14ac:dyDescent="0.25">
      <c r="A589" s="150" t="s">
        <v>484</v>
      </c>
      <c r="B589" s="150" t="s">
        <v>486</v>
      </c>
      <c r="C589" s="150" t="s">
        <v>258</v>
      </c>
      <c r="D589" s="150"/>
      <c r="E589" s="151" t="s">
        <v>31</v>
      </c>
      <c r="F589" s="152">
        <f>F590+F595</f>
        <v>736419.3</v>
      </c>
      <c r="G589" s="152">
        <f t="shared" ref="G589:H589" si="340">G590+G595</f>
        <v>733738.2</v>
      </c>
      <c r="H589" s="152">
        <f t="shared" si="340"/>
        <v>729191.29999999993</v>
      </c>
    </row>
    <row r="590" spans="1:8" ht="15.75" outlineLevel="5" x14ac:dyDescent="0.25">
      <c r="A590" s="150" t="s">
        <v>484</v>
      </c>
      <c r="B590" s="150" t="s">
        <v>486</v>
      </c>
      <c r="C590" s="150" t="s">
        <v>259</v>
      </c>
      <c r="D590" s="150"/>
      <c r="E590" s="151" t="s">
        <v>260</v>
      </c>
      <c r="F590" s="152">
        <f t="shared" ref="F590" si="341">F591</f>
        <v>147552.1</v>
      </c>
      <c r="G590" s="152">
        <f t="shared" ref="G590:H590" si="342">G591</f>
        <v>147552.1</v>
      </c>
      <c r="H590" s="152">
        <f t="shared" si="342"/>
        <v>147552.1</v>
      </c>
    </row>
    <row r="591" spans="1:8" ht="15.75" outlineLevel="7" x14ac:dyDescent="0.25">
      <c r="A591" s="155" t="s">
        <v>484</v>
      </c>
      <c r="B591" s="155" t="s">
        <v>486</v>
      </c>
      <c r="C591" s="155" t="s">
        <v>259</v>
      </c>
      <c r="D591" s="155" t="s">
        <v>52</v>
      </c>
      <c r="E591" s="103" t="s">
        <v>53</v>
      </c>
      <c r="F591" s="109">
        <v>147552.1</v>
      </c>
      <c r="G591" s="156">
        <v>147552.1</v>
      </c>
      <c r="H591" s="156">
        <v>147552.1</v>
      </c>
    </row>
    <row r="592" spans="1:8" ht="15.75" outlineLevel="4" x14ac:dyDescent="0.25">
      <c r="A592" s="150" t="s">
        <v>484</v>
      </c>
      <c r="B592" s="150" t="s">
        <v>486</v>
      </c>
      <c r="C592" s="150" t="s">
        <v>261</v>
      </c>
      <c r="D592" s="150"/>
      <c r="E592" s="151" t="s">
        <v>262</v>
      </c>
      <c r="F592" s="152">
        <f>F593</f>
        <v>6287.7</v>
      </c>
      <c r="G592" s="152">
        <f t="shared" ref="G592:H592" si="343">G593</f>
        <v>6287.7</v>
      </c>
      <c r="H592" s="152">
        <f t="shared" si="343"/>
        <v>6287.7</v>
      </c>
    </row>
    <row r="593" spans="1:8" ht="31.5" outlineLevel="5" x14ac:dyDescent="0.25">
      <c r="A593" s="150" t="s">
        <v>484</v>
      </c>
      <c r="B593" s="150" t="s">
        <v>486</v>
      </c>
      <c r="C593" s="150" t="s">
        <v>263</v>
      </c>
      <c r="D593" s="150"/>
      <c r="E593" s="151" t="s">
        <v>264</v>
      </c>
      <c r="F593" s="152">
        <f>F594</f>
        <v>6287.7</v>
      </c>
      <c r="G593" s="152">
        <f>G594</f>
        <v>6287.7</v>
      </c>
      <c r="H593" s="152">
        <f>H594</f>
        <v>6287.7</v>
      </c>
    </row>
    <row r="594" spans="1:8" ht="15.75" outlineLevel="7" x14ac:dyDescent="0.25">
      <c r="A594" s="155" t="s">
        <v>484</v>
      </c>
      <c r="B594" s="155" t="s">
        <v>486</v>
      </c>
      <c r="C594" s="155" t="s">
        <v>263</v>
      </c>
      <c r="D594" s="155" t="s">
        <v>52</v>
      </c>
      <c r="E594" s="103" t="s">
        <v>53</v>
      </c>
      <c r="F594" s="109">
        <v>6287.7</v>
      </c>
      <c r="G594" s="156">
        <v>6287.7</v>
      </c>
      <c r="H594" s="156">
        <v>6287.7</v>
      </c>
    </row>
    <row r="595" spans="1:8" ht="15.75" outlineLevel="7" x14ac:dyDescent="0.25">
      <c r="A595" s="150" t="s">
        <v>484</v>
      </c>
      <c r="B595" s="150" t="s">
        <v>486</v>
      </c>
      <c r="C595" s="150" t="s">
        <v>609</v>
      </c>
      <c r="D595" s="150"/>
      <c r="E595" s="151" t="s">
        <v>610</v>
      </c>
      <c r="F595" s="152">
        <f>F596+F597</f>
        <v>588867.20000000007</v>
      </c>
      <c r="G595" s="152">
        <f t="shared" ref="G595:H595" si="344">G596+G597</f>
        <v>586186.1</v>
      </c>
      <c r="H595" s="152">
        <f t="shared" si="344"/>
        <v>581639.19999999995</v>
      </c>
    </row>
    <row r="596" spans="1:8" ht="15.75" outlineLevel="7" x14ac:dyDescent="0.25">
      <c r="A596" s="155" t="s">
        <v>484</v>
      </c>
      <c r="B596" s="155" t="s">
        <v>486</v>
      </c>
      <c r="C596" s="155" t="s">
        <v>609</v>
      </c>
      <c r="D596" s="155" t="s">
        <v>52</v>
      </c>
      <c r="E596" s="103" t="s">
        <v>53</v>
      </c>
      <c r="F596" s="109">
        <v>554725.60000000009</v>
      </c>
      <c r="G596" s="109">
        <v>551385.29999999993</v>
      </c>
      <c r="H596" s="109">
        <v>546838.39999999991</v>
      </c>
    </row>
    <row r="597" spans="1:8" ht="15.75" outlineLevel="7" x14ac:dyDescent="0.25">
      <c r="A597" s="155" t="s">
        <v>484</v>
      </c>
      <c r="B597" s="155" t="s">
        <v>486</v>
      </c>
      <c r="C597" s="155" t="s">
        <v>609</v>
      </c>
      <c r="D597" s="155" t="s">
        <v>15</v>
      </c>
      <c r="E597" s="103" t="s">
        <v>16</v>
      </c>
      <c r="F597" s="109">
        <v>34141.599999999999</v>
      </c>
      <c r="G597" s="109">
        <v>34800.800000000003</v>
      </c>
      <c r="H597" s="109">
        <v>34800.800000000003</v>
      </c>
    </row>
    <row r="598" spans="1:8" ht="15.75" outlineLevel="7" x14ac:dyDescent="0.25">
      <c r="A598" s="150" t="s">
        <v>484</v>
      </c>
      <c r="B598" s="150" t="s">
        <v>486</v>
      </c>
      <c r="C598" s="164" t="s">
        <v>36</v>
      </c>
      <c r="D598" s="164" t="s">
        <v>387</v>
      </c>
      <c r="E598" s="165" t="s">
        <v>516</v>
      </c>
      <c r="F598" s="152">
        <f>F599</f>
        <v>1515</v>
      </c>
      <c r="G598" s="152">
        <f t="shared" ref="G598:H598" si="345">G599</f>
        <v>1000</v>
      </c>
      <c r="H598" s="152">
        <f t="shared" si="345"/>
        <v>1000</v>
      </c>
    </row>
    <row r="599" spans="1:8" ht="15.75" outlineLevel="7" x14ac:dyDescent="0.25">
      <c r="A599" s="150" t="s">
        <v>484</v>
      </c>
      <c r="B599" s="150" t="s">
        <v>486</v>
      </c>
      <c r="C599" s="164" t="s">
        <v>76</v>
      </c>
      <c r="D599" s="164" t="s">
        <v>387</v>
      </c>
      <c r="E599" s="165" t="s">
        <v>77</v>
      </c>
      <c r="F599" s="152">
        <f t="shared" ref="F599" si="346">F600</f>
        <v>1515</v>
      </c>
      <c r="G599" s="152">
        <f t="shared" ref="G599:H600" si="347">G600</f>
        <v>1000</v>
      </c>
      <c r="H599" s="152">
        <f t="shared" si="347"/>
        <v>1000</v>
      </c>
    </row>
    <row r="600" spans="1:8" s="147" customFormat="1" ht="15.75" outlineLevel="7" x14ac:dyDescent="0.25">
      <c r="A600" s="150" t="s">
        <v>484</v>
      </c>
      <c r="B600" s="150" t="s">
        <v>486</v>
      </c>
      <c r="C600" s="164" t="s">
        <v>87</v>
      </c>
      <c r="D600" s="164"/>
      <c r="E600" s="165" t="s">
        <v>88</v>
      </c>
      <c r="F600" s="152">
        <f>F601</f>
        <v>1515</v>
      </c>
      <c r="G600" s="152">
        <f t="shared" si="347"/>
        <v>1000</v>
      </c>
      <c r="H600" s="152">
        <f t="shared" si="347"/>
        <v>1000</v>
      </c>
    </row>
    <row r="601" spans="1:8" s="147" customFormat="1" ht="15.75" outlineLevel="7" x14ac:dyDescent="0.25">
      <c r="A601" s="150" t="s">
        <v>484</v>
      </c>
      <c r="B601" s="150" t="s">
        <v>486</v>
      </c>
      <c r="C601" s="176" t="s">
        <v>518</v>
      </c>
      <c r="D601" s="164"/>
      <c r="E601" s="166" t="s">
        <v>517</v>
      </c>
      <c r="F601" s="152">
        <f t="shared" ref="F601" si="348">F602</f>
        <v>1515</v>
      </c>
      <c r="G601" s="152">
        <f t="shared" ref="G601:H601" si="349">G602</f>
        <v>1000</v>
      </c>
      <c r="H601" s="152">
        <f t="shared" si="349"/>
        <v>1000</v>
      </c>
    </row>
    <row r="602" spans="1:8" ht="15.75" outlineLevel="7" x14ac:dyDescent="0.25">
      <c r="A602" s="155" t="s">
        <v>484</v>
      </c>
      <c r="B602" s="155" t="s">
        <v>486</v>
      </c>
      <c r="C602" s="177" t="s">
        <v>518</v>
      </c>
      <c r="D602" s="155" t="s">
        <v>52</v>
      </c>
      <c r="E602" s="103" t="s">
        <v>53</v>
      </c>
      <c r="F602" s="109">
        <v>1515</v>
      </c>
      <c r="G602" s="109">
        <v>1000</v>
      </c>
      <c r="H602" s="109">
        <v>1000</v>
      </c>
    </row>
    <row r="603" spans="1:8" ht="15.75" outlineLevel="1" x14ac:dyDescent="0.25">
      <c r="A603" s="150" t="s">
        <v>484</v>
      </c>
      <c r="B603" s="150" t="s">
        <v>457</v>
      </c>
      <c r="C603" s="150"/>
      <c r="D603" s="150"/>
      <c r="E603" s="151" t="s">
        <v>488</v>
      </c>
      <c r="F603" s="152">
        <f>F604+F633</f>
        <v>1139239.8</v>
      </c>
      <c r="G603" s="152">
        <f>G604+G633</f>
        <v>1097963.7000000002</v>
      </c>
      <c r="H603" s="152">
        <f>H604+H633</f>
        <v>1089503.7</v>
      </c>
    </row>
    <row r="604" spans="1:8" ht="15.75" outlineLevel="2" x14ac:dyDescent="0.25">
      <c r="A604" s="150" t="s">
        <v>484</v>
      </c>
      <c r="B604" s="150" t="s">
        <v>457</v>
      </c>
      <c r="C604" s="150" t="s">
        <v>190</v>
      </c>
      <c r="D604" s="150"/>
      <c r="E604" s="151" t="s">
        <v>191</v>
      </c>
      <c r="F604" s="152">
        <f>F605+F613</f>
        <v>1137869.8</v>
      </c>
      <c r="G604" s="152">
        <f>G605+G613</f>
        <v>1096593.7000000002</v>
      </c>
      <c r="H604" s="152">
        <f>H605+H613</f>
        <v>1088133.7</v>
      </c>
    </row>
    <row r="605" spans="1:8" ht="15.75" outlineLevel="2" x14ac:dyDescent="0.25">
      <c r="A605" s="150" t="s">
        <v>484</v>
      </c>
      <c r="B605" s="150" t="s">
        <v>457</v>
      </c>
      <c r="C605" s="150" t="s">
        <v>192</v>
      </c>
      <c r="D605" s="150"/>
      <c r="E605" s="151" t="s">
        <v>193</v>
      </c>
      <c r="F605" s="152">
        <f>F606</f>
        <v>54572.1</v>
      </c>
      <c r="G605" s="152">
        <f t="shared" ref="G605:H605" si="350">G606</f>
        <v>3200</v>
      </c>
      <c r="H605" s="152">
        <f t="shared" si="350"/>
        <v>5200</v>
      </c>
    </row>
    <row r="606" spans="1:8" ht="31.5" outlineLevel="2" x14ac:dyDescent="0.25">
      <c r="A606" s="150" t="s">
        <v>484</v>
      </c>
      <c r="B606" s="150" t="s">
        <v>457</v>
      </c>
      <c r="C606" s="150" t="s">
        <v>194</v>
      </c>
      <c r="D606" s="150"/>
      <c r="E606" s="151" t="s">
        <v>195</v>
      </c>
      <c r="F606" s="152">
        <f>F607+F611+F609</f>
        <v>54572.1</v>
      </c>
      <c r="G606" s="152">
        <f t="shared" ref="G606:H606" si="351">G607+G611+G609</f>
        <v>3200</v>
      </c>
      <c r="H606" s="152">
        <f t="shared" si="351"/>
        <v>5200</v>
      </c>
    </row>
    <row r="607" spans="1:8" ht="15.75" outlineLevel="2" x14ac:dyDescent="0.25">
      <c r="A607" s="164" t="s">
        <v>484</v>
      </c>
      <c r="B607" s="176" t="s">
        <v>457</v>
      </c>
      <c r="C607" s="164" t="s">
        <v>554</v>
      </c>
      <c r="D607" s="164"/>
      <c r="E607" s="165" t="s">
        <v>555</v>
      </c>
      <c r="F607" s="152">
        <f t="shared" ref="F607:F609" si="352">F608</f>
        <v>200</v>
      </c>
      <c r="G607" s="152">
        <f t="shared" ref="G607:H609" si="353">G608</f>
        <v>200</v>
      </c>
      <c r="H607" s="152">
        <f t="shared" si="353"/>
        <v>200</v>
      </c>
    </row>
    <row r="608" spans="1:8" ht="15.75" outlineLevel="2" x14ac:dyDescent="0.25">
      <c r="A608" s="167" t="s">
        <v>484</v>
      </c>
      <c r="B608" s="177" t="s">
        <v>457</v>
      </c>
      <c r="C608" s="167" t="s">
        <v>554</v>
      </c>
      <c r="D608" s="167" t="s">
        <v>52</v>
      </c>
      <c r="E608" s="105" t="s">
        <v>53</v>
      </c>
      <c r="F608" s="109">
        <v>200</v>
      </c>
      <c r="G608" s="109">
        <v>200</v>
      </c>
      <c r="H608" s="109">
        <v>200</v>
      </c>
    </row>
    <row r="609" spans="1:8" ht="15.75" outlineLevel="2" x14ac:dyDescent="0.25">
      <c r="A609" s="164" t="s">
        <v>484</v>
      </c>
      <c r="B609" s="176" t="s">
        <v>457</v>
      </c>
      <c r="C609" s="164" t="s">
        <v>508</v>
      </c>
      <c r="D609" s="164" t="s">
        <v>387</v>
      </c>
      <c r="E609" s="165" t="s">
        <v>657</v>
      </c>
      <c r="F609" s="152">
        <f t="shared" si="352"/>
        <v>18000</v>
      </c>
      <c r="G609" s="152">
        <f t="shared" si="353"/>
        <v>3000</v>
      </c>
      <c r="H609" s="152">
        <f t="shared" si="353"/>
        <v>5000</v>
      </c>
    </row>
    <row r="610" spans="1:8" ht="15.75" outlineLevel="2" x14ac:dyDescent="0.25">
      <c r="A610" s="167" t="s">
        <v>484</v>
      </c>
      <c r="B610" s="177" t="s">
        <v>457</v>
      </c>
      <c r="C610" s="167" t="s">
        <v>508</v>
      </c>
      <c r="D610" s="167" t="s">
        <v>52</v>
      </c>
      <c r="E610" s="105" t="s">
        <v>365</v>
      </c>
      <c r="F610" s="109">
        <v>18000</v>
      </c>
      <c r="G610" s="156">
        <v>3000</v>
      </c>
      <c r="H610" s="156">
        <v>5000</v>
      </c>
    </row>
    <row r="611" spans="1:8" ht="15.75" outlineLevel="2" x14ac:dyDescent="0.25">
      <c r="A611" s="164" t="s">
        <v>484</v>
      </c>
      <c r="B611" s="176" t="s">
        <v>457</v>
      </c>
      <c r="C611" s="150" t="s">
        <v>534</v>
      </c>
      <c r="D611" s="150"/>
      <c r="E611" s="151" t="s">
        <v>539</v>
      </c>
      <c r="F611" s="152">
        <f t="shared" ref="F611" si="354">F612</f>
        <v>36372.1</v>
      </c>
      <c r="G611" s="152"/>
      <c r="H611" s="152"/>
    </row>
    <row r="612" spans="1:8" ht="15.75" outlineLevel="2" x14ac:dyDescent="0.25">
      <c r="A612" s="167" t="s">
        <v>484</v>
      </c>
      <c r="B612" s="177" t="s">
        <v>457</v>
      </c>
      <c r="C612" s="155" t="s">
        <v>534</v>
      </c>
      <c r="D612" s="155" t="s">
        <v>52</v>
      </c>
      <c r="E612" s="103" t="s">
        <v>53</v>
      </c>
      <c r="F612" s="109">
        <v>36372.1</v>
      </c>
      <c r="G612" s="156"/>
      <c r="H612" s="156"/>
    </row>
    <row r="613" spans="1:8" ht="15.75" outlineLevel="3" x14ac:dyDescent="0.25">
      <c r="A613" s="150" t="s">
        <v>484</v>
      </c>
      <c r="B613" s="150" t="s">
        <v>457</v>
      </c>
      <c r="C613" s="150" t="s">
        <v>256</v>
      </c>
      <c r="D613" s="150"/>
      <c r="E613" s="151" t="s">
        <v>257</v>
      </c>
      <c r="F613" s="152">
        <f>F614+F617+F630</f>
        <v>1083297.7</v>
      </c>
      <c r="G613" s="152">
        <f t="shared" ref="G613:H613" si="355">G614+G617+G630</f>
        <v>1093393.7000000002</v>
      </c>
      <c r="H613" s="152">
        <f t="shared" si="355"/>
        <v>1082933.7</v>
      </c>
    </row>
    <row r="614" spans="1:8" ht="15.75" outlineLevel="4" x14ac:dyDescent="0.25">
      <c r="A614" s="150" t="s">
        <v>484</v>
      </c>
      <c r="B614" s="150" t="s">
        <v>457</v>
      </c>
      <c r="C614" s="150" t="s">
        <v>258</v>
      </c>
      <c r="D614" s="150"/>
      <c r="E614" s="151" t="s">
        <v>31</v>
      </c>
      <c r="F614" s="152">
        <f>F615</f>
        <v>125613.5</v>
      </c>
      <c r="G614" s="152">
        <f t="shared" ref="G614:H615" si="356">G615</f>
        <v>126866.6</v>
      </c>
      <c r="H614" s="152">
        <f t="shared" si="356"/>
        <v>126873</v>
      </c>
    </row>
    <row r="615" spans="1:8" ht="15.75" outlineLevel="5" x14ac:dyDescent="0.25">
      <c r="A615" s="150" t="s">
        <v>484</v>
      </c>
      <c r="B615" s="150" t="s">
        <v>457</v>
      </c>
      <c r="C615" s="150" t="s">
        <v>267</v>
      </c>
      <c r="D615" s="150"/>
      <c r="E615" s="151" t="s">
        <v>268</v>
      </c>
      <c r="F615" s="152">
        <f t="shared" ref="F615" si="357">F616</f>
        <v>125613.5</v>
      </c>
      <c r="G615" s="152">
        <f t="shared" si="356"/>
        <v>126866.6</v>
      </c>
      <c r="H615" s="152">
        <f t="shared" si="356"/>
        <v>126873</v>
      </c>
    </row>
    <row r="616" spans="1:8" ht="15.75" outlineLevel="7" x14ac:dyDescent="0.25">
      <c r="A616" s="155" t="s">
        <v>484</v>
      </c>
      <c r="B616" s="155" t="s">
        <v>457</v>
      </c>
      <c r="C616" s="155" t="s">
        <v>267</v>
      </c>
      <c r="D616" s="155" t="s">
        <v>52</v>
      </c>
      <c r="E616" s="103" t="s">
        <v>53</v>
      </c>
      <c r="F616" s="109">
        <v>125613.5</v>
      </c>
      <c r="G616" s="156">
        <v>126866.6</v>
      </c>
      <c r="H616" s="156">
        <v>126873</v>
      </c>
    </row>
    <row r="617" spans="1:8" ht="15.75" outlineLevel="4" x14ac:dyDescent="0.25">
      <c r="A617" s="150" t="s">
        <v>484</v>
      </c>
      <c r="B617" s="150" t="s">
        <v>457</v>
      </c>
      <c r="C617" s="150" t="s">
        <v>261</v>
      </c>
      <c r="D617" s="150"/>
      <c r="E617" s="151" t="s">
        <v>262</v>
      </c>
      <c r="F617" s="152">
        <f>F618+F626+F620+F622+F624+F628</f>
        <v>956065.89999999991</v>
      </c>
      <c r="G617" s="152">
        <f t="shared" ref="G617:H617" si="358">G618+G626+G620+G622+G624+G628</f>
        <v>964570.5</v>
      </c>
      <c r="H617" s="152">
        <f t="shared" si="358"/>
        <v>954104.09999999986</v>
      </c>
    </row>
    <row r="618" spans="1:8" ht="31.5" outlineLevel="5" x14ac:dyDescent="0.25">
      <c r="A618" s="150" t="s">
        <v>484</v>
      </c>
      <c r="B618" s="150" t="s">
        <v>457</v>
      </c>
      <c r="C618" s="150" t="s">
        <v>263</v>
      </c>
      <c r="D618" s="150"/>
      <c r="E618" s="151" t="s">
        <v>264</v>
      </c>
      <c r="F618" s="152">
        <f>F619</f>
        <v>14809.7</v>
      </c>
      <c r="G618" s="152">
        <f>G619</f>
        <v>14809.7</v>
      </c>
      <c r="H618" s="152">
        <f>H619</f>
        <v>14809.7</v>
      </c>
    </row>
    <row r="619" spans="1:8" ht="15.75" outlineLevel="7" x14ac:dyDescent="0.25">
      <c r="A619" s="155" t="s">
        <v>484</v>
      </c>
      <c r="B619" s="155" t="s">
        <v>457</v>
      </c>
      <c r="C619" s="155" t="s">
        <v>263</v>
      </c>
      <c r="D619" s="155" t="s">
        <v>52</v>
      </c>
      <c r="E619" s="103" t="s">
        <v>53</v>
      </c>
      <c r="F619" s="109">
        <v>14809.7</v>
      </c>
      <c r="G619" s="156">
        <v>14809.7</v>
      </c>
      <c r="H619" s="156">
        <v>14809.7</v>
      </c>
    </row>
    <row r="620" spans="1:8" ht="15.75" outlineLevel="7" x14ac:dyDescent="0.25">
      <c r="A620" s="150" t="s">
        <v>484</v>
      </c>
      <c r="B620" s="150" t="s">
        <v>457</v>
      </c>
      <c r="C620" s="150" t="s">
        <v>609</v>
      </c>
      <c r="D620" s="150"/>
      <c r="E620" s="151" t="s">
        <v>610</v>
      </c>
      <c r="F620" s="152">
        <f t="shared" ref="F620:H620" si="359">F621</f>
        <v>784700.5</v>
      </c>
      <c r="G620" s="152">
        <f t="shared" si="359"/>
        <v>793128.5</v>
      </c>
      <c r="H620" s="152">
        <f t="shared" si="359"/>
        <v>785069.1</v>
      </c>
    </row>
    <row r="621" spans="1:8" ht="15.75" outlineLevel="7" x14ac:dyDescent="0.25">
      <c r="A621" s="155" t="s">
        <v>484</v>
      </c>
      <c r="B621" s="155" t="s">
        <v>457</v>
      </c>
      <c r="C621" s="155" t="s">
        <v>609</v>
      </c>
      <c r="D621" s="155" t="s">
        <v>52</v>
      </c>
      <c r="E621" s="103" t="s">
        <v>53</v>
      </c>
      <c r="F621" s="109">
        <v>784700.5</v>
      </c>
      <c r="G621" s="109">
        <v>793128.5</v>
      </c>
      <c r="H621" s="109">
        <v>785069.1</v>
      </c>
    </row>
    <row r="622" spans="1:8" ht="15.75" outlineLevel="7" x14ac:dyDescent="0.25">
      <c r="A622" s="150" t="s">
        <v>484</v>
      </c>
      <c r="B622" s="150" t="s">
        <v>457</v>
      </c>
      <c r="C622" s="150" t="s">
        <v>611</v>
      </c>
      <c r="D622" s="150"/>
      <c r="E622" s="151" t="s">
        <v>612</v>
      </c>
      <c r="F622" s="152">
        <f t="shared" ref="F622:H622" si="360">F623</f>
        <v>51746.7</v>
      </c>
      <c r="G622" s="152">
        <f t="shared" si="360"/>
        <v>51746.7</v>
      </c>
      <c r="H622" s="152">
        <f t="shared" si="360"/>
        <v>51746.7</v>
      </c>
    </row>
    <row r="623" spans="1:8" ht="15.75" outlineLevel="7" x14ac:dyDescent="0.25">
      <c r="A623" s="155" t="s">
        <v>484</v>
      </c>
      <c r="B623" s="155" t="s">
        <v>457</v>
      </c>
      <c r="C623" s="155" t="s">
        <v>611</v>
      </c>
      <c r="D623" s="155" t="s">
        <v>52</v>
      </c>
      <c r="E623" s="103" t="s">
        <v>53</v>
      </c>
      <c r="F623" s="109">
        <v>51746.7</v>
      </c>
      <c r="G623" s="109">
        <v>51746.7</v>
      </c>
      <c r="H623" s="109">
        <v>51746.7</v>
      </c>
    </row>
    <row r="624" spans="1:8" ht="31.5" outlineLevel="7" x14ac:dyDescent="0.25">
      <c r="A624" s="150" t="s">
        <v>484</v>
      </c>
      <c r="B624" s="150" t="s">
        <v>457</v>
      </c>
      <c r="C624" s="150" t="s">
        <v>613</v>
      </c>
      <c r="D624" s="150"/>
      <c r="E624" s="151" t="s">
        <v>614</v>
      </c>
      <c r="F624" s="152">
        <f t="shared" ref="F624:H624" si="361">F625</f>
        <v>97015.8</v>
      </c>
      <c r="G624" s="152">
        <f t="shared" si="361"/>
        <v>97369.1</v>
      </c>
      <c r="H624" s="152">
        <f t="shared" si="361"/>
        <v>95100.5</v>
      </c>
    </row>
    <row r="625" spans="1:8" ht="15.75" outlineLevel="7" x14ac:dyDescent="0.25">
      <c r="A625" s="155" t="s">
        <v>484</v>
      </c>
      <c r="B625" s="155" t="s">
        <v>457</v>
      </c>
      <c r="C625" s="155" t="s">
        <v>613</v>
      </c>
      <c r="D625" s="155" t="s">
        <v>52</v>
      </c>
      <c r="E625" s="103" t="s">
        <v>53</v>
      </c>
      <c r="F625" s="109">
        <v>97015.8</v>
      </c>
      <c r="G625" s="109">
        <v>97369.1</v>
      </c>
      <c r="H625" s="109">
        <v>95100.5</v>
      </c>
    </row>
    <row r="626" spans="1:8" ht="78.75" outlineLevel="5" x14ac:dyDescent="0.25">
      <c r="A626" s="150" t="s">
        <v>484</v>
      </c>
      <c r="B626" s="150" t="s">
        <v>457</v>
      </c>
      <c r="C626" s="150" t="s">
        <v>269</v>
      </c>
      <c r="D626" s="150"/>
      <c r="E626" s="188" t="s">
        <v>367</v>
      </c>
      <c r="F626" s="152">
        <f>F627</f>
        <v>584.5</v>
      </c>
      <c r="G626" s="152">
        <f>G627</f>
        <v>563.70000000000005</v>
      </c>
      <c r="H626" s="152">
        <f>H627</f>
        <v>553.4</v>
      </c>
    </row>
    <row r="627" spans="1:8" ht="15.75" outlineLevel="7" x14ac:dyDescent="0.25">
      <c r="A627" s="155" t="s">
        <v>484</v>
      </c>
      <c r="B627" s="155" t="s">
        <v>457</v>
      </c>
      <c r="C627" s="155" t="s">
        <v>269</v>
      </c>
      <c r="D627" s="155" t="s">
        <v>52</v>
      </c>
      <c r="E627" s="103" t="s">
        <v>53</v>
      </c>
      <c r="F627" s="109">
        <v>584.5</v>
      </c>
      <c r="G627" s="156">
        <v>563.70000000000005</v>
      </c>
      <c r="H627" s="156">
        <v>553.4</v>
      </c>
    </row>
    <row r="628" spans="1:8" ht="78.75" outlineLevel="5" x14ac:dyDescent="0.25">
      <c r="A628" s="150" t="s">
        <v>484</v>
      </c>
      <c r="B628" s="150" t="s">
        <v>457</v>
      </c>
      <c r="C628" s="150" t="s">
        <v>269</v>
      </c>
      <c r="D628" s="150"/>
      <c r="E628" s="188" t="s">
        <v>615</v>
      </c>
      <c r="F628" s="152">
        <f>F629</f>
        <v>7208.7</v>
      </c>
      <c r="G628" s="152">
        <f>G629</f>
        <v>6952.8</v>
      </c>
      <c r="H628" s="152">
        <f>H629</f>
        <v>6824.7</v>
      </c>
    </row>
    <row r="629" spans="1:8" ht="15.75" outlineLevel="7" x14ac:dyDescent="0.25">
      <c r="A629" s="155" t="s">
        <v>484</v>
      </c>
      <c r="B629" s="155" t="s">
        <v>457</v>
      </c>
      <c r="C629" s="155" t="s">
        <v>269</v>
      </c>
      <c r="D629" s="155" t="s">
        <v>52</v>
      </c>
      <c r="E629" s="103" t="s">
        <v>53</v>
      </c>
      <c r="F629" s="109">
        <v>7208.7</v>
      </c>
      <c r="G629" s="156">
        <v>6952.8</v>
      </c>
      <c r="H629" s="156">
        <v>6824.7</v>
      </c>
    </row>
    <row r="630" spans="1:8" ht="15.75" outlineLevel="7" x14ac:dyDescent="0.25">
      <c r="A630" s="150" t="s">
        <v>484</v>
      </c>
      <c r="B630" s="150" t="s">
        <v>457</v>
      </c>
      <c r="C630" s="150" t="s">
        <v>616</v>
      </c>
      <c r="D630" s="150"/>
      <c r="E630" s="151" t="s">
        <v>617</v>
      </c>
      <c r="F630" s="152">
        <f>F631</f>
        <v>1618.3</v>
      </c>
      <c r="G630" s="152">
        <f t="shared" ref="G630:H631" si="362">G631</f>
        <v>1956.6</v>
      </c>
      <c r="H630" s="152">
        <f t="shared" si="362"/>
        <v>1956.6</v>
      </c>
    </row>
    <row r="631" spans="1:8" ht="31.5" outlineLevel="7" x14ac:dyDescent="0.25">
      <c r="A631" s="150" t="s">
        <v>484</v>
      </c>
      <c r="B631" s="150" t="s">
        <v>457</v>
      </c>
      <c r="C631" s="150" t="s">
        <v>618</v>
      </c>
      <c r="D631" s="150"/>
      <c r="E631" s="151" t="s">
        <v>619</v>
      </c>
      <c r="F631" s="152">
        <f>F632</f>
        <v>1618.3</v>
      </c>
      <c r="G631" s="152">
        <f t="shared" si="362"/>
        <v>1956.6</v>
      </c>
      <c r="H631" s="152">
        <f t="shared" si="362"/>
        <v>1956.6</v>
      </c>
    </row>
    <row r="632" spans="1:8" ht="15.75" outlineLevel="7" x14ac:dyDescent="0.25">
      <c r="A632" s="155" t="s">
        <v>484</v>
      </c>
      <c r="B632" s="155" t="s">
        <v>457</v>
      </c>
      <c r="C632" s="155" t="s">
        <v>618</v>
      </c>
      <c r="D632" s="155" t="s">
        <v>52</v>
      </c>
      <c r="E632" s="103" t="s">
        <v>53</v>
      </c>
      <c r="F632" s="109">
        <v>1618.3</v>
      </c>
      <c r="G632" s="109">
        <v>1956.6</v>
      </c>
      <c r="H632" s="109">
        <v>1956.6</v>
      </c>
    </row>
    <row r="633" spans="1:8" ht="15.75" outlineLevel="7" x14ac:dyDescent="0.25">
      <c r="A633" s="150" t="s">
        <v>484</v>
      </c>
      <c r="B633" s="150" t="s">
        <v>457</v>
      </c>
      <c r="C633" s="164" t="s">
        <v>36</v>
      </c>
      <c r="D633" s="164" t="s">
        <v>387</v>
      </c>
      <c r="E633" s="165" t="s">
        <v>516</v>
      </c>
      <c r="F633" s="152">
        <f>F634</f>
        <v>1370</v>
      </c>
      <c r="G633" s="152">
        <f t="shared" ref="G633:H633" si="363">G634</f>
        <v>1370</v>
      </c>
      <c r="H633" s="152">
        <f t="shared" si="363"/>
        <v>1370</v>
      </c>
    </row>
    <row r="634" spans="1:8" ht="15.75" outlineLevel="7" x14ac:dyDescent="0.25">
      <c r="A634" s="150" t="s">
        <v>484</v>
      </c>
      <c r="B634" s="150" t="s">
        <v>457</v>
      </c>
      <c r="C634" s="164" t="s">
        <v>76</v>
      </c>
      <c r="D634" s="164" t="s">
        <v>387</v>
      </c>
      <c r="E634" s="165" t="s">
        <v>77</v>
      </c>
      <c r="F634" s="152">
        <f t="shared" ref="F634:F636" si="364">F635</f>
        <v>1370</v>
      </c>
      <c r="G634" s="152">
        <f t="shared" ref="G634:H636" si="365">G635</f>
        <v>1370</v>
      </c>
      <c r="H634" s="152">
        <f t="shared" si="365"/>
        <v>1370</v>
      </c>
    </row>
    <row r="635" spans="1:8" ht="15.75" outlineLevel="7" x14ac:dyDescent="0.25">
      <c r="A635" s="150" t="s">
        <v>484</v>
      </c>
      <c r="B635" s="150" t="s">
        <v>457</v>
      </c>
      <c r="C635" s="164" t="s">
        <v>87</v>
      </c>
      <c r="D635" s="164"/>
      <c r="E635" s="165" t="s">
        <v>88</v>
      </c>
      <c r="F635" s="152">
        <f t="shared" si="364"/>
        <v>1370</v>
      </c>
      <c r="G635" s="152">
        <f t="shared" si="365"/>
        <v>1370</v>
      </c>
      <c r="H635" s="152">
        <f t="shared" si="365"/>
        <v>1370</v>
      </c>
    </row>
    <row r="636" spans="1:8" ht="15.75" outlineLevel="7" x14ac:dyDescent="0.25">
      <c r="A636" s="150" t="s">
        <v>484</v>
      </c>
      <c r="B636" s="150" t="s">
        <v>457</v>
      </c>
      <c r="C636" s="176" t="s">
        <v>518</v>
      </c>
      <c r="D636" s="164"/>
      <c r="E636" s="166" t="s">
        <v>517</v>
      </c>
      <c r="F636" s="152">
        <f t="shared" si="364"/>
        <v>1370</v>
      </c>
      <c r="G636" s="152">
        <f t="shared" si="365"/>
        <v>1370</v>
      </c>
      <c r="H636" s="152">
        <f t="shared" si="365"/>
        <v>1370</v>
      </c>
    </row>
    <row r="637" spans="1:8" ht="15.75" outlineLevel="7" x14ac:dyDescent="0.25">
      <c r="A637" s="155" t="s">
        <v>484</v>
      </c>
      <c r="B637" s="155" t="s">
        <v>457</v>
      </c>
      <c r="C637" s="177" t="s">
        <v>518</v>
      </c>
      <c r="D637" s="155" t="s">
        <v>52</v>
      </c>
      <c r="E637" s="103" t="s">
        <v>53</v>
      </c>
      <c r="F637" s="109">
        <v>1370</v>
      </c>
      <c r="G637" s="109">
        <v>1370</v>
      </c>
      <c r="H637" s="109">
        <v>1370</v>
      </c>
    </row>
    <row r="638" spans="1:8" ht="15.75" outlineLevel="1" x14ac:dyDescent="0.25">
      <c r="A638" s="150" t="s">
        <v>484</v>
      </c>
      <c r="B638" s="150" t="s">
        <v>489</v>
      </c>
      <c r="C638" s="150"/>
      <c r="D638" s="150"/>
      <c r="E638" s="151" t="s">
        <v>490</v>
      </c>
      <c r="F638" s="152">
        <f>F639+F644</f>
        <v>114549.5</v>
      </c>
      <c r="G638" s="152">
        <f>G639+G644</f>
        <v>114549.5</v>
      </c>
      <c r="H638" s="152">
        <f>H639+H644</f>
        <v>114549.5</v>
      </c>
    </row>
    <row r="639" spans="1:8" ht="15.75" outlineLevel="2" x14ac:dyDescent="0.25">
      <c r="A639" s="150" t="s">
        <v>484</v>
      </c>
      <c r="B639" s="150" t="s">
        <v>489</v>
      </c>
      <c r="C639" s="150" t="s">
        <v>190</v>
      </c>
      <c r="D639" s="150"/>
      <c r="E639" s="151" t="s">
        <v>191</v>
      </c>
      <c r="F639" s="152">
        <f>F640</f>
        <v>113049.5</v>
      </c>
      <c r="G639" s="152">
        <f t="shared" ref="G639:H639" si="366">G640</f>
        <v>113049.5</v>
      </c>
      <c r="H639" s="152">
        <f t="shared" si="366"/>
        <v>113049.5</v>
      </c>
    </row>
    <row r="640" spans="1:8" ht="15.75" outlineLevel="3" x14ac:dyDescent="0.25">
      <c r="A640" s="150" t="s">
        <v>484</v>
      </c>
      <c r="B640" s="150" t="s">
        <v>489</v>
      </c>
      <c r="C640" s="150" t="s">
        <v>256</v>
      </c>
      <c r="D640" s="150"/>
      <c r="E640" s="151" t="s">
        <v>257</v>
      </c>
      <c r="F640" s="152">
        <f>F641</f>
        <v>113049.5</v>
      </c>
      <c r="G640" s="152">
        <f>G641</f>
        <v>113049.5</v>
      </c>
      <c r="H640" s="152">
        <f>H641</f>
        <v>113049.5</v>
      </c>
    </row>
    <row r="641" spans="1:8" ht="15.75" outlineLevel="4" x14ac:dyDescent="0.25">
      <c r="A641" s="150" t="s">
        <v>484</v>
      </c>
      <c r="B641" s="150" t="s">
        <v>489</v>
      </c>
      <c r="C641" s="150" t="s">
        <v>258</v>
      </c>
      <c r="D641" s="150"/>
      <c r="E641" s="151" t="s">
        <v>31</v>
      </c>
      <c r="F641" s="152">
        <f t="shared" ref="F641" si="367">F642</f>
        <v>113049.5</v>
      </c>
      <c r="G641" s="152">
        <f t="shared" ref="G641:H641" si="368">G642</f>
        <v>113049.5</v>
      </c>
      <c r="H641" s="152">
        <f t="shared" si="368"/>
        <v>113049.5</v>
      </c>
    </row>
    <row r="642" spans="1:8" ht="15.75" outlineLevel="5" x14ac:dyDescent="0.25">
      <c r="A642" s="150" t="s">
        <v>484</v>
      </c>
      <c r="B642" s="150" t="s">
        <v>489</v>
      </c>
      <c r="C642" s="150" t="s">
        <v>270</v>
      </c>
      <c r="D642" s="150"/>
      <c r="E642" s="151" t="s">
        <v>271</v>
      </c>
      <c r="F642" s="152">
        <f>F643</f>
        <v>113049.5</v>
      </c>
      <c r="G642" s="152">
        <f>G643</f>
        <v>113049.5</v>
      </c>
      <c r="H642" s="152">
        <f>H643</f>
        <v>113049.5</v>
      </c>
    </row>
    <row r="643" spans="1:8" ht="15.75" outlineLevel="7" x14ac:dyDescent="0.25">
      <c r="A643" s="155" t="s">
        <v>484</v>
      </c>
      <c r="B643" s="155" t="s">
        <v>489</v>
      </c>
      <c r="C643" s="155" t="s">
        <v>270</v>
      </c>
      <c r="D643" s="155" t="s">
        <v>52</v>
      </c>
      <c r="E643" s="103" t="s">
        <v>53</v>
      </c>
      <c r="F643" s="109">
        <v>113049.5</v>
      </c>
      <c r="G643" s="156">
        <v>113049.5</v>
      </c>
      <c r="H643" s="156">
        <v>113049.5</v>
      </c>
    </row>
    <row r="644" spans="1:8" ht="15.75" outlineLevel="7" x14ac:dyDescent="0.25">
      <c r="A644" s="150" t="s">
        <v>484</v>
      </c>
      <c r="B644" s="150" t="s">
        <v>489</v>
      </c>
      <c r="C644" s="164" t="s">
        <v>36</v>
      </c>
      <c r="D644" s="164" t="s">
        <v>387</v>
      </c>
      <c r="E644" s="165" t="s">
        <v>516</v>
      </c>
      <c r="F644" s="152">
        <f t="shared" ref="F644:F647" si="369">F645</f>
        <v>1500</v>
      </c>
      <c r="G644" s="152">
        <f t="shared" ref="G644:H647" si="370">G645</f>
        <v>1500</v>
      </c>
      <c r="H644" s="152">
        <f t="shared" si="370"/>
        <v>1500</v>
      </c>
    </row>
    <row r="645" spans="1:8" ht="15.75" outlineLevel="7" x14ac:dyDescent="0.25">
      <c r="A645" s="150" t="s">
        <v>484</v>
      </c>
      <c r="B645" s="150" t="s">
        <v>489</v>
      </c>
      <c r="C645" s="164" t="s">
        <v>76</v>
      </c>
      <c r="D645" s="164" t="s">
        <v>387</v>
      </c>
      <c r="E645" s="165" t="s">
        <v>77</v>
      </c>
      <c r="F645" s="152">
        <f t="shared" si="369"/>
        <v>1500</v>
      </c>
      <c r="G645" s="152">
        <f t="shared" si="370"/>
        <v>1500</v>
      </c>
      <c r="H645" s="152">
        <f t="shared" si="370"/>
        <v>1500</v>
      </c>
    </row>
    <row r="646" spans="1:8" ht="15.75" outlineLevel="7" x14ac:dyDescent="0.25">
      <c r="A646" s="150" t="s">
        <v>484</v>
      </c>
      <c r="B646" s="150" t="s">
        <v>489</v>
      </c>
      <c r="C646" s="164" t="s">
        <v>87</v>
      </c>
      <c r="D646" s="164"/>
      <c r="E646" s="165" t="s">
        <v>88</v>
      </c>
      <c r="F646" s="152">
        <f>F647</f>
        <v>1500</v>
      </c>
      <c r="G646" s="152">
        <f t="shared" si="370"/>
        <v>1500</v>
      </c>
      <c r="H646" s="152">
        <f t="shared" si="370"/>
        <v>1500</v>
      </c>
    </row>
    <row r="647" spans="1:8" ht="15.75" outlineLevel="7" x14ac:dyDescent="0.25">
      <c r="A647" s="150" t="s">
        <v>484</v>
      </c>
      <c r="B647" s="150" t="s">
        <v>489</v>
      </c>
      <c r="C647" s="176" t="s">
        <v>518</v>
      </c>
      <c r="D647" s="164"/>
      <c r="E647" s="166" t="s">
        <v>517</v>
      </c>
      <c r="F647" s="152">
        <f t="shared" si="369"/>
        <v>1500</v>
      </c>
      <c r="G647" s="152">
        <f t="shared" si="370"/>
        <v>1500</v>
      </c>
      <c r="H647" s="152">
        <f t="shared" si="370"/>
        <v>1500</v>
      </c>
    </row>
    <row r="648" spans="1:8" ht="15.75" outlineLevel="7" x14ac:dyDescent="0.25">
      <c r="A648" s="155" t="s">
        <v>484</v>
      </c>
      <c r="B648" s="155" t="s">
        <v>489</v>
      </c>
      <c r="C648" s="177" t="s">
        <v>518</v>
      </c>
      <c r="D648" s="155" t="s">
        <v>52</v>
      </c>
      <c r="E648" s="103" t="s">
        <v>53</v>
      </c>
      <c r="F648" s="109">
        <v>1500</v>
      </c>
      <c r="G648" s="156">
        <v>1500</v>
      </c>
      <c r="H648" s="156">
        <v>1500</v>
      </c>
    </row>
    <row r="649" spans="1:8" ht="15.75" outlineLevel="1" x14ac:dyDescent="0.25">
      <c r="A649" s="150" t="s">
        <v>484</v>
      </c>
      <c r="B649" s="150" t="s">
        <v>409</v>
      </c>
      <c r="C649" s="150"/>
      <c r="D649" s="150"/>
      <c r="E649" s="151" t="s">
        <v>410</v>
      </c>
      <c r="F649" s="152">
        <f>F650</f>
        <v>10.199999999999999</v>
      </c>
      <c r="G649" s="152">
        <f t="shared" ref="G649:H649" si="371">G650</f>
        <v>10.199999999999999</v>
      </c>
      <c r="H649" s="152">
        <f t="shared" si="371"/>
        <v>10.199999999999999</v>
      </c>
    </row>
    <row r="650" spans="1:8" ht="15.75" outlineLevel="2" x14ac:dyDescent="0.25">
      <c r="A650" s="150" t="s">
        <v>484</v>
      </c>
      <c r="B650" s="150" t="s">
        <v>409</v>
      </c>
      <c r="C650" s="150" t="s">
        <v>26</v>
      </c>
      <c r="D650" s="150"/>
      <c r="E650" s="151" t="s">
        <v>27</v>
      </c>
      <c r="F650" s="152">
        <f t="shared" ref="F650:F653" si="372">F651</f>
        <v>10.199999999999999</v>
      </c>
      <c r="G650" s="152">
        <f t="shared" ref="G650:H653" si="373">G651</f>
        <v>10.199999999999999</v>
      </c>
      <c r="H650" s="152">
        <f t="shared" si="373"/>
        <v>10.199999999999999</v>
      </c>
    </row>
    <row r="651" spans="1:8" ht="15.75" outlineLevel="3" x14ac:dyDescent="0.25">
      <c r="A651" s="150" t="s">
        <v>484</v>
      </c>
      <c r="B651" s="150" t="s">
        <v>409</v>
      </c>
      <c r="C651" s="150" t="s">
        <v>58</v>
      </c>
      <c r="D651" s="150"/>
      <c r="E651" s="151" t="s">
        <v>59</v>
      </c>
      <c r="F651" s="152">
        <f t="shared" si="372"/>
        <v>10.199999999999999</v>
      </c>
      <c r="G651" s="152">
        <f t="shared" si="373"/>
        <v>10.199999999999999</v>
      </c>
      <c r="H651" s="152">
        <f t="shared" si="373"/>
        <v>10.199999999999999</v>
      </c>
    </row>
    <row r="652" spans="1:8" ht="31.5" outlineLevel="4" x14ac:dyDescent="0.25">
      <c r="A652" s="150" t="s">
        <v>484</v>
      </c>
      <c r="B652" s="150" t="s">
        <v>409</v>
      </c>
      <c r="C652" s="150" t="s">
        <v>60</v>
      </c>
      <c r="D652" s="150"/>
      <c r="E652" s="151" t="s">
        <v>61</v>
      </c>
      <c r="F652" s="152">
        <f t="shared" si="372"/>
        <v>10.199999999999999</v>
      </c>
      <c r="G652" s="152">
        <f t="shared" si="373"/>
        <v>10.199999999999999</v>
      </c>
      <c r="H652" s="152">
        <f t="shared" si="373"/>
        <v>10.199999999999999</v>
      </c>
    </row>
    <row r="653" spans="1:8" ht="15.75" outlineLevel="5" x14ac:dyDescent="0.25">
      <c r="A653" s="150" t="s">
        <v>484</v>
      </c>
      <c r="B653" s="150" t="s">
        <v>409</v>
      </c>
      <c r="C653" s="150" t="s">
        <v>62</v>
      </c>
      <c r="D653" s="150"/>
      <c r="E653" s="151" t="s">
        <v>63</v>
      </c>
      <c r="F653" s="152">
        <f t="shared" si="372"/>
        <v>10.199999999999999</v>
      </c>
      <c r="G653" s="152">
        <f t="shared" si="373"/>
        <v>10.199999999999999</v>
      </c>
      <c r="H653" s="152">
        <f t="shared" si="373"/>
        <v>10.199999999999999</v>
      </c>
    </row>
    <row r="654" spans="1:8" ht="15.75" outlineLevel="7" x14ac:dyDescent="0.25">
      <c r="A654" s="155" t="s">
        <v>484</v>
      </c>
      <c r="B654" s="155" t="s">
        <v>409</v>
      </c>
      <c r="C654" s="155" t="s">
        <v>62</v>
      </c>
      <c r="D654" s="155" t="s">
        <v>7</v>
      </c>
      <c r="E654" s="103" t="s">
        <v>8</v>
      </c>
      <c r="F654" s="109">
        <v>10.199999999999999</v>
      </c>
      <c r="G654" s="156">
        <v>10.199999999999999</v>
      </c>
      <c r="H654" s="156">
        <v>10.199999999999999</v>
      </c>
    </row>
    <row r="655" spans="1:8" ht="15.75" outlineLevel="1" x14ac:dyDescent="0.25">
      <c r="A655" s="150" t="s">
        <v>484</v>
      </c>
      <c r="B655" s="150" t="s">
        <v>460</v>
      </c>
      <c r="C655" s="150"/>
      <c r="D655" s="150"/>
      <c r="E655" s="151" t="s">
        <v>461</v>
      </c>
      <c r="F655" s="152">
        <f>F656+F684</f>
        <v>59902.69999999999</v>
      </c>
      <c r="G655" s="152">
        <f>G656+G684</f>
        <v>59907.599999999991</v>
      </c>
      <c r="H655" s="152">
        <f>H656+H684</f>
        <v>59907.599999999991</v>
      </c>
    </row>
    <row r="656" spans="1:8" ht="15.75" outlineLevel="2" x14ac:dyDescent="0.25">
      <c r="A656" s="150" t="s">
        <v>484</v>
      </c>
      <c r="B656" s="150" t="s">
        <v>460</v>
      </c>
      <c r="C656" s="150" t="s">
        <v>190</v>
      </c>
      <c r="D656" s="150"/>
      <c r="E656" s="151" t="s">
        <v>191</v>
      </c>
      <c r="F656" s="152">
        <f>F657+F667</f>
        <v>59420.599999999991</v>
      </c>
      <c r="G656" s="152">
        <f>G657+G667</f>
        <v>59425.499999999993</v>
      </c>
      <c r="H656" s="152">
        <f>H657+H667</f>
        <v>59425.499999999993</v>
      </c>
    </row>
    <row r="657" spans="1:8" ht="15.75" outlineLevel="3" x14ac:dyDescent="0.25">
      <c r="A657" s="150" t="s">
        <v>484</v>
      </c>
      <c r="B657" s="150" t="s">
        <v>460</v>
      </c>
      <c r="C657" s="150" t="s">
        <v>192</v>
      </c>
      <c r="D657" s="150"/>
      <c r="E657" s="151" t="s">
        <v>193</v>
      </c>
      <c r="F657" s="152">
        <f t="shared" ref="F657" si="374">F658</f>
        <v>579.70000000000005</v>
      </c>
      <c r="G657" s="152">
        <f t="shared" ref="G657:H657" si="375">G658</f>
        <v>579.70000000000005</v>
      </c>
      <c r="H657" s="152">
        <f t="shared" si="375"/>
        <v>579.70000000000005</v>
      </c>
    </row>
    <row r="658" spans="1:8" ht="31.5" outlineLevel="4" x14ac:dyDescent="0.25">
      <c r="A658" s="150" t="s">
        <v>484</v>
      </c>
      <c r="B658" s="150" t="s">
        <v>460</v>
      </c>
      <c r="C658" s="150" t="s">
        <v>265</v>
      </c>
      <c r="D658" s="150"/>
      <c r="E658" s="151" t="s">
        <v>266</v>
      </c>
      <c r="F658" s="152">
        <f>F659+F663+F665</f>
        <v>579.70000000000005</v>
      </c>
      <c r="G658" s="152">
        <f>G659+G663+G665</f>
        <v>579.70000000000005</v>
      </c>
      <c r="H658" s="152">
        <f>H659+H663+H665</f>
        <v>579.70000000000005</v>
      </c>
    </row>
    <row r="659" spans="1:8" ht="15.75" outlineLevel="5" x14ac:dyDescent="0.25">
      <c r="A659" s="150" t="s">
        <v>484</v>
      </c>
      <c r="B659" s="150" t="s">
        <v>460</v>
      </c>
      <c r="C659" s="150" t="s">
        <v>274</v>
      </c>
      <c r="D659" s="150"/>
      <c r="E659" s="151" t="s">
        <v>550</v>
      </c>
      <c r="F659" s="152">
        <f t="shared" ref="F659" si="376">F660+F661+F662</f>
        <v>407.4</v>
      </c>
      <c r="G659" s="152">
        <f t="shared" ref="G659:H659" si="377">G660+G661+G662</f>
        <v>407.4</v>
      </c>
      <c r="H659" s="152">
        <f t="shared" si="377"/>
        <v>407.4</v>
      </c>
    </row>
    <row r="660" spans="1:8" ht="15.75" outlineLevel="7" x14ac:dyDescent="0.25">
      <c r="A660" s="155" t="s">
        <v>484</v>
      </c>
      <c r="B660" s="155" t="s">
        <v>460</v>
      </c>
      <c r="C660" s="155" t="s">
        <v>274</v>
      </c>
      <c r="D660" s="155" t="s">
        <v>7</v>
      </c>
      <c r="E660" s="103" t="s">
        <v>8</v>
      </c>
      <c r="F660" s="109">
        <v>71.099999999999994</v>
      </c>
      <c r="G660" s="156">
        <v>71.099999999999994</v>
      </c>
      <c r="H660" s="156">
        <v>71.099999999999994</v>
      </c>
    </row>
    <row r="661" spans="1:8" ht="15.75" outlineLevel="7" x14ac:dyDescent="0.25">
      <c r="A661" s="155" t="s">
        <v>484</v>
      </c>
      <c r="B661" s="155" t="s">
        <v>460</v>
      </c>
      <c r="C661" s="155" t="s">
        <v>274</v>
      </c>
      <c r="D661" s="155" t="s">
        <v>19</v>
      </c>
      <c r="E661" s="103" t="s">
        <v>20</v>
      </c>
      <c r="F661" s="109">
        <v>62.4</v>
      </c>
      <c r="G661" s="156">
        <v>62.4</v>
      </c>
      <c r="H661" s="156">
        <v>62.4</v>
      </c>
    </row>
    <row r="662" spans="1:8" ht="15.75" outlineLevel="7" x14ac:dyDescent="0.25">
      <c r="A662" s="155" t="s">
        <v>484</v>
      </c>
      <c r="B662" s="155" t="s">
        <v>460</v>
      </c>
      <c r="C662" s="155" t="s">
        <v>274</v>
      </c>
      <c r="D662" s="155" t="s">
        <v>52</v>
      </c>
      <c r="E662" s="103" t="s">
        <v>53</v>
      </c>
      <c r="F662" s="109">
        <v>273.89999999999998</v>
      </c>
      <c r="G662" s="156">
        <v>273.89999999999998</v>
      </c>
      <c r="H662" s="156">
        <v>273.89999999999998</v>
      </c>
    </row>
    <row r="663" spans="1:8" ht="15.75" outlineLevel="5" x14ac:dyDescent="0.25">
      <c r="A663" s="150" t="s">
        <v>484</v>
      </c>
      <c r="B663" s="150" t="s">
        <v>460</v>
      </c>
      <c r="C663" s="150" t="s">
        <v>275</v>
      </c>
      <c r="D663" s="150"/>
      <c r="E663" s="151" t="s">
        <v>276</v>
      </c>
      <c r="F663" s="152">
        <f t="shared" ref="F663" si="378">F664</f>
        <v>97.3</v>
      </c>
      <c r="G663" s="152">
        <f t="shared" ref="G663:H663" si="379">G664</f>
        <v>97.3</v>
      </c>
      <c r="H663" s="152">
        <f t="shared" si="379"/>
        <v>97.3</v>
      </c>
    </row>
    <row r="664" spans="1:8" ht="15.75" outlineLevel="7" x14ac:dyDescent="0.25">
      <c r="A664" s="155" t="s">
        <v>484</v>
      </c>
      <c r="B664" s="155" t="s">
        <v>460</v>
      </c>
      <c r="C664" s="155" t="s">
        <v>275</v>
      </c>
      <c r="D664" s="155" t="s">
        <v>52</v>
      </c>
      <c r="E664" s="103" t="s">
        <v>53</v>
      </c>
      <c r="F664" s="109">
        <v>97.3</v>
      </c>
      <c r="G664" s="109">
        <v>97.3</v>
      </c>
      <c r="H664" s="109">
        <v>97.3</v>
      </c>
    </row>
    <row r="665" spans="1:8" ht="15.75" outlineLevel="5" x14ac:dyDescent="0.25">
      <c r="A665" s="150" t="s">
        <v>484</v>
      </c>
      <c r="B665" s="150" t="s">
        <v>460</v>
      </c>
      <c r="C665" s="150" t="s">
        <v>277</v>
      </c>
      <c r="D665" s="150"/>
      <c r="E665" s="151" t="s">
        <v>278</v>
      </c>
      <c r="F665" s="152">
        <f t="shared" ref="F665" si="380">F666</f>
        <v>75</v>
      </c>
      <c r="G665" s="152">
        <f t="shared" ref="G665:H665" si="381">G666</f>
        <v>75</v>
      </c>
      <c r="H665" s="152">
        <f t="shared" si="381"/>
        <v>75</v>
      </c>
    </row>
    <row r="666" spans="1:8" ht="15.75" outlineLevel="7" x14ac:dyDescent="0.25">
      <c r="A666" s="155" t="s">
        <v>484</v>
      </c>
      <c r="B666" s="155" t="s">
        <v>460</v>
      </c>
      <c r="C666" s="155" t="s">
        <v>277</v>
      </c>
      <c r="D666" s="155" t="s">
        <v>19</v>
      </c>
      <c r="E666" s="103" t="s">
        <v>20</v>
      </c>
      <c r="F666" s="109">
        <v>75</v>
      </c>
      <c r="G666" s="156">
        <v>75</v>
      </c>
      <c r="H666" s="156">
        <v>75</v>
      </c>
    </row>
    <row r="667" spans="1:8" ht="15.75" outlineLevel="3" x14ac:dyDescent="0.25">
      <c r="A667" s="150" t="s">
        <v>484</v>
      </c>
      <c r="B667" s="150" t="s">
        <v>460</v>
      </c>
      <c r="C667" s="150" t="s">
        <v>256</v>
      </c>
      <c r="D667" s="150"/>
      <c r="E667" s="151" t="s">
        <v>257</v>
      </c>
      <c r="F667" s="152">
        <f>F668+F674</f>
        <v>58840.899999999994</v>
      </c>
      <c r="G667" s="152">
        <f>G668+G674</f>
        <v>58845.799999999996</v>
      </c>
      <c r="H667" s="152">
        <f>H668+H674</f>
        <v>58845.799999999996</v>
      </c>
    </row>
    <row r="668" spans="1:8" ht="15.75" outlineLevel="4" x14ac:dyDescent="0.25">
      <c r="A668" s="150" t="s">
        <v>484</v>
      </c>
      <c r="B668" s="150" t="s">
        <v>460</v>
      </c>
      <c r="C668" s="150" t="s">
        <v>258</v>
      </c>
      <c r="D668" s="150"/>
      <c r="E668" s="151" t="s">
        <v>31</v>
      </c>
      <c r="F668" s="152">
        <f>F669+F672</f>
        <v>27437.199999999997</v>
      </c>
      <c r="G668" s="152">
        <f>G669+G672</f>
        <v>27437.199999999997</v>
      </c>
      <c r="H668" s="152">
        <f>H669+H672</f>
        <v>27437.199999999997</v>
      </c>
    </row>
    <row r="669" spans="1:8" ht="15.75" outlineLevel="5" x14ac:dyDescent="0.25">
      <c r="A669" s="150" t="s">
        <v>484</v>
      </c>
      <c r="B669" s="150" t="s">
        <v>460</v>
      </c>
      <c r="C669" s="150" t="s">
        <v>279</v>
      </c>
      <c r="D669" s="150"/>
      <c r="E669" s="151" t="s">
        <v>33</v>
      </c>
      <c r="F669" s="152">
        <f t="shared" ref="F669" si="382">F670+F671</f>
        <v>13793.8</v>
      </c>
      <c r="G669" s="152">
        <f t="shared" ref="G669:H669" si="383">G670+G671</f>
        <v>13793.8</v>
      </c>
      <c r="H669" s="152">
        <f t="shared" si="383"/>
        <v>13793.8</v>
      </c>
    </row>
    <row r="670" spans="1:8" ht="31.5" outlineLevel="7" x14ac:dyDescent="0.25">
      <c r="A670" s="155" t="s">
        <v>484</v>
      </c>
      <c r="B670" s="155" t="s">
        <v>460</v>
      </c>
      <c r="C670" s="155" t="s">
        <v>279</v>
      </c>
      <c r="D670" s="155" t="s">
        <v>4</v>
      </c>
      <c r="E670" s="103" t="s">
        <v>5</v>
      </c>
      <c r="F670" s="109">
        <v>13708.9</v>
      </c>
      <c r="G670" s="156">
        <v>13708.9</v>
      </c>
      <c r="H670" s="156">
        <v>13708.9</v>
      </c>
    </row>
    <row r="671" spans="1:8" ht="15.75" outlineLevel="7" x14ac:dyDescent="0.25">
      <c r="A671" s="155" t="s">
        <v>484</v>
      </c>
      <c r="B671" s="155" t="s">
        <v>460</v>
      </c>
      <c r="C671" s="155" t="s">
        <v>279</v>
      </c>
      <c r="D671" s="155" t="s">
        <v>7</v>
      </c>
      <c r="E671" s="103" t="s">
        <v>8</v>
      </c>
      <c r="F671" s="109">
        <v>84.9</v>
      </c>
      <c r="G671" s="156">
        <v>84.9</v>
      </c>
      <c r="H671" s="156">
        <v>84.9</v>
      </c>
    </row>
    <row r="672" spans="1:8" ht="15.75" outlineLevel="5" x14ac:dyDescent="0.25">
      <c r="A672" s="150" t="s">
        <v>484</v>
      </c>
      <c r="B672" s="150" t="s">
        <v>460</v>
      </c>
      <c r="C672" s="150" t="s">
        <v>280</v>
      </c>
      <c r="D672" s="150"/>
      <c r="E672" s="151" t="s">
        <v>197</v>
      </c>
      <c r="F672" s="152">
        <f t="shared" ref="F672" si="384">F673</f>
        <v>13643.4</v>
      </c>
      <c r="G672" s="152">
        <f t="shared" ref="G672:H672" si="385">G673</f>
        <v>13643.4</v>
      </c>
      <c r="H672" s="152">
        <f t="shared" si="385"/>
        <v>13643.4</v>
      </c>
    </row>
    <row r="673" spans="1:8" ht="15.75" outlineLevel="7" x14ac:dyDescent="0.25">
      <c r="A673" s="155" t="s">
        <v>484</v>
      </c>
      <c r="B673" s="155" t="s">
        <v>460</v>
      </c>
      <c r="C673" s="155" t="s">
        <v>280</v>
      </c>
      <c r="D673" s="155" t="s">
        <v>52</v>
      </c>
      <c r="E673" s="103" t="s">
        <v>53</v>
      </c>
      <c r="F673" s="109">
        <v>13643.4</v>
      </c>
      <c r="G673" s="156">
        <v>13643.4</v>
      </c>
      <c r="H673" s="156">
        <v>13643.4</v>
      </c>
    </row>
    <row r="674" spans="1:8" ht="15.75" outlineLevel="4" x14ac:dyDescent="0.25">
      <c r="A674" s="150" t="s">
        <v>484</v>
      </c>
      <c r="B674" s="150" t="s">
        <v>460</v>
      </c>
      <c r="C674" s="150" t="s">
        <v>261</v>
      </c>
      <c r="D674" s="150"/>
      <c r="E674" s="151" t="s">
        <v>262</v>
      </c>
      <c r="F674" s="152">
        <f>F675+F677+F681</f>
        <v>31403.699999999997</v>
      </c>
      <c r="G674" s="152">
        <f t="shared" ref="G674:H674" si="386">G675+G677+G681</f>
        <v>31408.6</v>
      </c>
      <c r="H674" s="152">
        <f t="shared" si="386"/>
        <v>31408.6</v>
      </c>
    </row>
    <row r="675" spans="1:8" ht="15.75" outlineLevel="4" x14ac:dyDescent="0.25">
      <c r="A675" s="150" t="s">
        <v>484</v>
      </c>
      <c r="B675" s="150" t="s">
        <v>460</v>
      </c>
      <c r="C675" s="150" t="s">
        <v>272</v>
      </c>
      <c r="D675" s="150"/>
      <c r="E675" s="151" t="s">
        <v>273</v>
      </c>
      <c r="F675" s="152">
        <f>F676</f>
        <v>4455</v>
      </c>
      <c r="G675" s="152">
        <f>G676</f>
        <v>4455</v>
      </c>
      <c r="H675" s="152">
        <f>H676</f>
        <v>4455</v>
      </c>
    </row>
    <row r="676" spans="1:8" ht="15.75" outlineLevel="4" x14ac:dyDescent="0.25">
      <c r="A676" s="155" t="s">
        <v>484</v>
      </c>
      <c r="B676" s="155" t="s">
        <v>460</v>
      </c>
      <c r="C676" s="155" t="s">
        <v>272</v>
      </c>
      <c r="D676" s="155" t="s">
        <v>52</v>
      </c>
      <c r="E676" s="103" t="s">
        <v>53</v>
      </c>
      <c r="F676" s="109">
        <v>4455</v>
      </c>
      <c r="G676" s="156">
        <v>4455</v>
      </c>
      <c r="H676" s="156">
        <v>4455</v>
      </c>
    </row>
    <row r="677" spans="1:8" ht="15.75" outlineLevel="4" x14ac:dyDescent="0.25">
      <c r="A677" s="150" t="s">
        <v>484</v>
      </c>
      <c r="B677" s="150" t="s">
        <v>460</v>
      </c>
      <c r="C677" s="150" t="s">
        <v>620</v>
      </c>
      <c r="D677" s="150"/>
      <c r="E677" s="151" t="s">
        <v>621</v>
      </c>
      <c r="F677" s="152">
        <f>F678+F679+F680</f>
        <v>26692.6</v>
      </c>
      <c r="G677" s="152">
        <f t="shared" ref="G677:H677" si="387">G678+G679+G680</f>
        <v>26692.6</v>
      </c>
      <c r="H677" s="152">
        <f t="shared" si="387"/>
        <v>26692.6</v>
      </c>
    </row>
    <row r="678" spans="1:8" ht="15.75" outlineLevel="4" x14ac:dyDescent="0.25">
      <c r="A678" s="155" t="s">
        <v>484</v>
      </c>
      <c r="B678" s="155" t="s">
        <v>460</v>
      </c>
      <c r="C678" s="155" t="s">
        <v>620</v>
      </c>
      <c r="D678" s="155" t="s">
        <v>19</v>
      </c>
      <c r="E678" s="103" t="s">
        <v>20</v>
      </c>
      <c r="F678" s="109">
        <v>210.7</v>
      </c>
      <c r="G678" s="109">
        <v>210.7</v>
      </c>
      <c r="H678" s="109">
        <v>210.7</v>
      </c>
    </row>
    <row r="679" spans="1:8" ht="15.75" outlineLevel="4" x14ac:dyDescent="0.25">
      <c r="A679" s="155" t="s">
        <v>484</v>
      </c>
      <c r="B679" s="155" t="s">
        <v>460</v>
      </c>
      <c r="C679" s="155" t="s">
        <v>620</v>
      </c>
      <c r="D679" s="155" t="s">
        <v>52</v>
      </c>
      <c r="E679" s="103" t="s">
        <v>53</v>
      </c>
      <c r="F679" s="109">
        <v>7903.1</v>
      </c>
      <c r="G679" s="109">
        <v>7903.1</v>
      </c>
      <c r="H679" s="109">
        <v>7903.1</v>
      </c>
    </row>
    <row r="680" spans="1:8" ht="15.75" outlineLevel="4" x14ac:dyDescent="0.25">
      <c r="A680" s="155" t="s">
        <v>484</v>
      </c>
      <c r="B680" s="155" t="s">
        <v>460</v>
      </c>
      <c r="C680" s="155" t="s">
        <v>620</v>
      </c>
      <c r="D680" s="155" t="s">
        <v>15</v>
      </c>
      <c r="E680" s="103" t="s">
        <v>16</v>
      </c>
      <c r="F680" s="109">
        <v>18578.8</v>
      </c>
      <c r="G680" s="109">
        <v>18578.8</v>
      </c>
      <c r="H680" s="109">
        <v>18578.8</v>
      </c>
    </row>
    <row r="681" spans="1:8" ht="15.75" outlineLevel="4" x14ac:dyDescent="0.25">
      <c r="A681" s="150" t="s">
        <v>484</v>
      </c>
      <c r="B681" s="150" t="s">
        <v>460</v>
      </c>
      <c r="C681" s="150" t="s">
        <v>609</v>
      </c>
      <c r="D681" s="150"/>
      <c r="E681" s="151" t="s">
        <v>610</v>
      </c>
      <c r="F681" s="152">
        <f>F682+F683</f>
        <v>256.10000000000002</v>
      </c>
      <c r="G681" s="152">
        <f t="shared" ref="G681:H681" si="388">G682+G683</f>
        <v>261</v>
      </c>
      <c r="H681" s="152">
        <f t="shared" si="388"/>
        <v>261</v>
      </c>
    </row>
    <row r="682" spans="1:8" ht="31.5" outlineLevel="4" x14ac:dyDescent="0.25">
      <c r="A682" s="155" t="s">
        <v>484</v>
      </c>
      <c r="B682" s="155" t="s">
        <v>460</v>
      </c>
      <c r="C682" s="155" t="s">
        <v>609</v>
      </c>
      <c r="D682" s="155" t="s">
        <v>4</v>
      </c>
      <c r="E682" s="103" t="s">
        <v>5</v>
      </c>
      <c r="F682" s="135">
        <v>248.4</v>
      </c>
      <c r="G682" s="135">
        <v>253.4</v>
      </c>
      <c r="H682" s="135">
        <v>253.4</v>
      </c>
    </row>
    <row r="683" spans="1:8" ht="15.75" outlineLevel="4" x14ac:dyDescent="0.25">
      <c r="A683" s="155" t="s">
        <v>484</v>
      </c>
      <c r="B683" s="155" t="s">
        <v>460</v>
      </c>
      <c r="C683" s="155" t="s">
        <v>609</v>
      </c>
      <c r="D683" s="155" t="s">
        <v>7</v>
      </c>
      <c r="E683" s="103" t="s">
        <v>8</v>
      </c>
      <c r="F683" s="135">
        <v>7.7</v>
      </c>
      <c r="G683" s="135">
        <v>7.6</v>
      </c>
      <c r="H683" s="135">
        <v>7.6</v>
      </c>
    </row>
    <row r="684" spans="1:8" ht="15.75" outlineLevel="2" x14ac:dyDescent="0.25">
      <c r="A684" s="150" t="s">
        <v>484</v>
      </c>
      <c r="B684" s="150" t="s">
        <v>460</v>
      </c>
      <c r="C684" s="150" t="s">
        <v>36</v>
      </c>
      <c r="D684" s="150"/>
      <c r="E684" s="151" t="s">
        <v>37</v>
      </c>
      <c r="F684" s="152">
        <f t="shared" ref="F684" si="389">F685</f>
        <v>482.1</v>
      </c>
      <c r="G684" s="152">
        <f t="shared" ref="G684:H684" si="390">G685</f>
        <v>482.1</v>
      </c>
      <c r="H684" s="152">
        <f t="shared" si="390"/>
        <v>482.1</v>
      </c>
    </row>
    <row r="685" spans="1:8" ht="15.75" outlineLevel="3" x14ac:dyDescent="0.25">
      <c r="A685" s="150" t="s">
        <v>484</v>
      </c>
      <c r="B685" s="150" t="s">
        <v>460</v>
      </c>
      <c r="C685" s="150" t="s">
        <v>38</v>
      </c>
      <c r="D685" s="150"/>
      <c r="E685" s="151" t="s">
        <v>39</v>
      </c>
      <c r="F685" s="152">
        <f>F686+F690</f>
        <v>482.1</v>
      </c>
      <c r="G685" s="152">
        <f>G686+G690</f>
        <v>482.1</v>
      </c>
      <c r="H685" s="152">
        <f>H686+H690</f>
        <v>482.1</v>
      </c>
    </row>
    <row r="686" spans="1:8" ht="15.75" outlineLevel="4" x14ac:dyDescent="0.25">
      <c r="A686" s="150" t="s">
        <v>484</v>
      </c>
      <c r="B686" s="150" t="s">
        <v>460</v>
      </c>
      <c r="C686" s="150" t="s">
        <v>95</v>
      </c>
      <c r="D686" s="150"/>
      <c r="E686" s="151" t="s">
        <v>96</v>
      </c>
      <c r="F686" s="152">
        <f>F687</f>
        <v>455.1</v>
      </c>
      <c r="G686" s="152">
        <f>G687</f>
        <v>455.1</v>
      </c>
      <c r="H686" s="152">
        <f>H687</f>
        <v>455.1</v>
      </c>
    </row>
    <row r="687" spans="1:8" ht="15.75" outlineLevel="5" x14ac:dyDescent="0.25">
      <c r="A687" s="150" t="s">
        <v>484</v>
      </c>
      <c r="B687" s="150" t="s">
        <v>460</v>
      </c>
      <c r="C687" s="150" t="s">
        <v>281</v>
      </c>
      <c r="D687" s="150"/>
      <c r="E687" s="151" t="s">
        <v>282</v>
      </c>
      <c r="F687" s="152">
        <f t="shared" ref="F687" si="391">F688+F689</f>
        <v>455.1</v>
      </c>
      <c r="G687" s="152">
        <f t="shared" ref="G687:H687" si="392">G688+G689</f>
        <v>455.1</v>
      </c>
      <c r="H687" s="152">
        <f t="shared" si="392"/>
        <v>455.1</v>
      </c>
    </row>
    <row r="688" spans="1:8" ht="15.75" outlineLevel="7" x14ac:dyDescent="0.25">
      <c r="A688" s="155" t="s">
        <v>484</v>
      </c>
      <c r="B688" s="155" t="s">
        <v>460</v>
      </c>
      <c r="C688" s="155" t="s">
        <v>281</v>
      </c>
      <c r="D688" s="155" t="s">
        <v>7</v>
      </c>
      <c r="E688" s="103" t="s">
        <v>8</v>
      </c>
      <c r="F688" s="109">
        <v>393.6</v>
      </c>
      <c r="G688" s="156">
        <v>393.6</v>
      </c>
      <c r="H688" s="156">
        <v>393.6</v>
      </c>
    </row>
    <row r="689" spans="1:8" ht="15.75" outlineLevel="7" x14ac:dyDescent="0.25">
      <c r="A689" s="155" t="s">
        <v>484</v>
      </c>
      <c r="B689" s="155" t="s">
        <v>460</v>
      </c>
      <c r="C689" s="155" t="s">
        <v>281</v>
      </c>
      <c r="D689" s="155" t="s">
        <v>52</v>
      </c>
      <c r="E689" s="103" t="s">
        <v>53</v>
      </c>
      <c r="F689" s="109">
        <v>61.5</v>
      </c>
      <c r="G689" s="156">
        <v>61.5</v>
      </c>
      <c r="H689" s="156">
        <v>61.5</v>
      </c>
    </row>
    <row r="690" spans="1:8" ht="15.75" outlineLevel="4" x14ac:dyDescent="0.25">
      <c r="A690" s="150" t="s">
        <v>484</v>
      </c>
      <c r="B690" s="150" t="s">
        <v>460</v>
      </c>
      <c r="C690" s="150" t="s">
        <v>283</v>
      </c>
      <c r="D690" s="150"/>
      <c r="E690" s="151" t="s">
        <v>284</v>
      </c>
      <c r="F690" s="152">
        <f t="shared" ref="F690" si="393">F691</f>
        <v>27</v>
      </c>
      <c r="G690" s="152">
        <f t="shared" ref="G690:H690" si="394">G691</f>
        <v>27</v>
      </c>
      <c r="H690" s="152">
        <f t="shared" si="394"/>
        <v>27</v>
      </c>
    </row>
    <row r="691" spans="1:8" ht="15.75" outlineLevel="5" x14ac:dyDescent="0.25">
      <c r="A691" s="150" t="s">
        <v>484</v>
      </c>
      <c r="B691" s="150" t="s">
        <v>460</v>
      </c>
      <c r="C691" s="150" t="s">
        <v>285</v>
      </c>
      <c r="D691" s="150"/>
      <c r="E691" s="151" t="s">
        <v>286</v>
      </c>
      <c r="F691" s="152">
        <f t="shared" ref="F691" si="395">F692+F693</f>
        <v>27</v>
      </c>
      <c r="G691" s="152">
        <f t="shared" ref="G691:H691" si="396">G692+G693</f>
        <v>27</v>
      </c>
      <c r="H691" s="152">
        <f t="shared" si="396"/>
        <v>27</v>
      </c>
    </row>
    <row r="692" spans="1:8" ht="15.75" outlineLevel="7" x14ac:dyDescent="0.25">
      <c r="A692" s="155" t="s">
        <v>484</v>
      </c>
      <c r="B692" s="155" t="s">
        <v>460</v>
      </c>
      <c r="C692" s="155" t="s">
        <v>285</v>
      </c>
      <c r="D692" s="155" t="s">
        <v>7</v>
      </c>
      <c r="E692" s="103" t="s">
        <v>8</v>
      </c>
      <c r="F692" s="109">
        <v>18</v>
      </c>
      <c r="G692" s="156">
        <v>18</v>
      </c>
      <c r="H692" s="156">
        <v>18</v>
      </c>
    </row>
    <row r="693" spans="1:8" ht="15.75" outlineLevel="7" x14ac:dyDescent="0.25">
      <c r="A693" s="155" t="s">
        <v>484</v>
      </c>
      <c r="B693" s="155" t="s">
        <v>460</v>
      </c>
      <c r="C693" s="155" t="s">
        <v>285</v>
      </c>
      <c r="D693" s="155" t="s">
        <v>52</v>
      </c>
      <c r="E693" s="103" t="s">
        <v>53</v>
      </c>
      <c r="F693" s="109">
        <v>9</v>
      </c>
      <c r="G693" s="156">
        <v>9</v>
      </c>
      <c r="H693" s="156">
        <v>9</v>
      </c>
    </row>
    <row r="694" spans="1:8" ht="15.75" outlineLevel="7" x14ac:dyDescent="0.25">
      <c r="A694" s="150" t="s">
        <v>484</v>
      </c>
      <c r="B694" s="150" t="s">
        <v>466</v>
      </c>
      <c r="C694" s="155"/>
      <c r="D694" s="155"/>
      <c r="E694" s="154" t="s">
        <v>467</v>
      </c>
      <c r="F694" s="152">
        <f>F695+F711</f>
        <v>17698.8</v>
      </c>
      <c r="G694" s="152">
        <f t="shared" ref="G694:H694" si="397">G695+G711</f>
        <v>17400.400000000001</v>
      </c>
      <c r="H694" s="152">
        <f t="shared" si="397"/>
        <v>18016.599999999999</v>
      </c>
    </row>
    <row r="695" spans="1:8" ht="15.75" outlineLevel="1" x14ac:dyDescent="0.25">
      <c r="A695" s="150" t="s">
        <v>484</v>
      </c>
      <c r="B695" s="150" t="s">
        <v>470</v>
      </c>
      <c r="C695" s="150"/>
      <c r="D695" s="150"/>
      <c r="E695" s="151" t="s">
        <v>471</v>
      </c>
      <c r="F695" s="152">
        <f>F696+F706</f>
        <v>17278.8</v>
      </c>
      <c r="G695" s="152">
        <f>G696+G706</f>
        <v>17000.400000000001</v>
      </c>
      <c r="H695" s="152">
        <f>H696+H706</f>
        <v>17616.599999999999</v>
      </c>
    </row>
    <row r="696" spans="1:8" ht="15.75" outlineLevel="2" x14ac:dyDescent="0.25">
      <c r="A696" s="150" t="s">
        <v>484</v>
      </c>
      <c r="B696" s="150" t="s">
        <v>470</v>
      </c>
      <c r="C696" s="150" t="s">
        <v>190</v>
      </c>
      <c r="D696" s="150"/>
      <c r="E696" s="151" t="s">
        <v>191</v>
      </c>
      <c r="F696" s="152">
        <f t="shared" ref="F696:F697" si="398">F697</f>
        <v>16936.8</v>
      </c>
      <c r="G696" s="152">
        <f t="shared" ref="G696:H697" si="399">G697</f>
        <v>16658.400000000001</v>
      </c>
      <c r="H696" s="152">
        <f t="shared" si="399"/>
        <v>17274.599999999999</v>
      </c>
    </row>
    <row r="697" spans="1:8" ht="15.75" outlineLevel="3" x14ac:dyDescent="0.25">
      <c r="A697" s="150" t="s">
        <v>484</v>
      </c>
      <c r="B697" s="150" t="s">
        <v>470</v>
      </c>
      <c r="C697" s="150" t="s">
        <v>256</v>
      </c>
      <c r="D697" s="150"/>
      <c r="E697" s="151" t="s">
        <v>257</v>
      </c>
      <c r="F697" s="152">
        <f t="shared" si="398"/>
        <v>16936.8</v>
      </c>
      <c r="G697" s="152">
        <f t="shared" si="399"/>
        <v>16658.400000000001</v>
      </c>
      <c r="H697" s="152">
        <f t="shared" si="399"/>
        <v>17274.599999999999</v>
      </c>
    </row>
    <row r="698" spans="1:8" ht="15.75" outlineLevel="4" x14ac:dyDescent="0.25">
      <c r="A698" s="150" t="s">
        <v>484</v>
      </c>
      <c r="B698" s="150" t="s">
        <v>470</v>
      </c>
      <c r="C698" s="150" t="s">
        <v>261</v>
      </c>
      <c r="D698" s="150"/>
      <c r="E698" s="151" t="s">
        <v>262</v>
      </c>
      <c r="F698" s="152">
        <f>F699+F701+F704</f>
        <v>16936.8</v>
      </c>
      <c r="G698" s="152">
        <f t="shared" ref="G698:H698" si="400">G699+G701+G704</f>
        <v>16658.400000000001</v>
      </c>
      <c r="H698" s="152">
        <f t="shared" si="400"/>
        <v>17274.599999999999</v>
      </c>
    </row>
    <row r="699" spans="1:8" ht="15.75" outlineLevel="5" x14ac:dyDescent="0.25">
      <c r="A699" s="150" t="s">
        <v>484</v>
      </c>
      <c r="B699" s="150" t="s">
        <v>470</v>
      </c>
      <c r="C699" s="150" t="s">
        <v>556</v>
      </c>
      <c r="D699" s="150"/>
      <c r="E699" s="188" t="s">
        <v>557</v>
      </c>
      <c r="F699" s="152">
        <f t="shared" ref="F699" si="401">F700</f>
        <v>100</v>
      </c>
      <c r="G699" s="152"/>
      <c r="H699" s="152"/>
    </row>
    <row r="700" spans="1:8" ht="15.75" outlineLevel="7" x14ac:dyDescent="0.25">
      <c r="A700" s="155" t="s">
        <v>484</v>
      </c>
      <c r="B700" s="155" t="s">
        <v>470</v>
      </c>
      <c r="C700" s="155" t="s">
        <v>556</v>
      </c>
      <c r="D700" s="155" t="s">
        <v>19</v>
      </c>
      <c r="E700" s="103" t="s">
        <v>557</v>
      </c>
      <c r="F700" s="109">
        <v>100</v>
      </c>
      <c r="G700" s="109"/>
      <c r="H700" s="109"/>
    </row>
    <row r="701" spans="1:8" ht="15.75" outlineLevel="7" x14ac:dyDescent="0.25">
      <c r="A701" s="150" t="s">
        <v>484</v>
      </c>
      <c r="B701" s="150" t="s">
        <v>470</v>
      </c>
      <c r="C701" s="150" t="s">
        <v>609</v>
      </c>
      <c r="D701" s="150"/>
      <c r="E701" s="151" t="s">
        <v>610</v>
      </c>
      <c r="F701" s="152">
        <f t="shared" ref="F701:H701" si="402">F702+F703</f>
        <v>11388.9</v>
      </c>
      <c r="G701" s="152">
        <f t="shared" si="402"/>
        <v>11210.5</v>
      </c>
      <c r="H701" s="152">
        <f t="shared" si="402"/>
        <v>11826.7</v>
      </c>
    </row>
    <row r="702" spans="1:8" ht="15.75" outlineLevel="7" x14ac:dyDescent="0.25">
      <c r="A702" s="155" t="s">
        <v>484</v>
      </c>
      <c r="B702" s="155" t="s">
        <v>470</v>
      </c>
      <c r="C702" s="155" t="s">
        <v>609</v>
      </c>
      <c r="D702" s="155" t="s">
        <v>19</v>
      </c>
      <c r="E702" s="103" t="s">
        <v>20</v>
      </c>
      <c r="F702" s="109">
        <v>3155</v>
      </c>
      <c r="G702" s="109">
        <v>2655</v>
      </c>
      <c r="H702" s="109">
        <v>2855</v>
      </c>
    </row>
    <row r="703" spans="1:8" ht="15.75" outlineLevel="7" x14ac:dyDescent="0.25">
      <c r="A703" s="155" t="s">
        <v>484</v>
      </c>
      <c r="B703" s="155" t="s">
        <v>470</v>
      </c>
      <c r="C703" s="155" t="s">
        <v>609</v>
      </c>
      <c r="D703" s="155" t="s">
        <v>52</v>
      </c>
      <c r="E703" s="103" t="s">
        <v>53</v>
      </c>
      <c r="F703" s="109">
        <v>8233.9</v>
      </c>
      <c r="G703" s="109">
        <v>8555.5</v>
      </c>
      <c r="H703" s="109">
        <v>8971.7000000000007</v>
      </c>
    </row>
    <row r="704" spans="1:8" ht="31.5" outlineLevel="7" x14ac:dyDescent="0.25">
      <c r="A704" s="150" t="s">
        <v>484</v>
      </c>
      <c r="B704" s="150" t="s">
        <v>470</v>
      </c>
      <c r="C704" s="150" t="s">
        <v>622</v>
      </c>
      <c r="D704" s="150"/>
      <c r="E704" s="188" t="s">
        <v>623</v>
      </c>
      <c r="F704" s="152">
        <f t="shared" ref="F704:H704" si="403">F705</f>
        <v>5447.9</v>
      </c>
      <c r="G704" s="152">
        <f t="shared" si="403"/>
        <v>5447.9</v>
      </c>
      <c r="H704" s="152">
        <f t="shared" si="403"/>
        <v>5447.9</v>
      </c>
    </row>
    <row r="705" spans="1:8" ht="15.75" outlineLevel="7" x14ac:dyDescent="0.25">
      <c r="A705" s="155" t="s">
        <v>484</v>
      </c>
      <c r="B705" s="155" t="s">
        <v>470</v>
      </c>
      <c r="C705" s="155" t="s">
        <v>622</v>
      </c>
      <c r="D705" s="155" t="s">
        <v>52</v>
      </c>
      <c r="E705" s="103" t="s">
        <v>53</v>
      </c>
      <c r="F705" s="109">
        <v>5447.9</v>
      </c>
      <c r="G705" s="109">
        <v>5447.9</v>
      </c>
      <c r="H705" s="109">
        <v>5447.9</v>
      </c>
    </row>
    <row r="706" spans="1:8" ht="15.75" outlineLevel="7" x14ac:dyDescent="0.25">
      <c r="A706" s="180" t="s">
        <v>484</v>
      </c>
      <c r="B706" s="180" t="s">
        <v>470</v>
      </c>
      <c r="C706" s="180" t="s">
        <v>22</v>
      </c>
      <c r="D706" s="180"/>
      <c r="E706" s="181" t="s">
        <v>23</v>
      </c>
      <c r="F706" s="152">
        <f t="shared" ref="F706:F709" si="404">F707</f>
        <v>342</v>
      </c>
      <c r="G706" s="152">
        <f t="shared" ref="G706:H709" si="405">G707</f>
        <v>342</v>
      </c>
      <c r="H706" s="152">
        <f t="shared" si="405"/>
        <v>342</v>
      </c>
    </row>
    <row r="707" spans="1:8" ht="15.75" outlineLevel="7" x14ac:dyDescent="0.25">
      <c r="A707" s="180" t="s">
        <v>484</v>
      </c>
      <c r="B707" s="180" t="s">
        <v>470</v>
      </c>
      <c r="C707" s="180" t="s">
        <v>24</v>
      </c>
      <c r="D707" s="180"/>
      <c r="E707" s="181" t="s">
        <v>25</v>
      </c>
      <c r="F707" s="152">
        <f t="shared" si="404"/>
        <v>342</v>
      </c>
      <c r="G707" s="152">
        <f t="shared" si="405"/>
        <v>342</v>
      </c>
      <c r="H707" s="152">
        <f t="shared" si="405"/>
        <v>342</v>
      </c>
    </row>
    <row r="708" spans="1:8" ht="15.75" outlineLevel="7" x14ac:dyDescent="0.25">
      <c r="A708" s="180" t="s">
        <v>484</v>
      </c>
      <c r="B708" s="180" t="s">
        <v>470</v>
      </c>
      <c r="C708" s="180" t="s">
        <v>215</v>
      </c>
      <c r="D708" s="180"/>
      <c r="E708" s="181" t="s">
        <v>216</v>
      </c>
      <c r="F708" s="152">
        <f t="shared" si="404"/>
        <v>342</v>
      </c>
      <c r="G708" s="152">
        <f t="shared" si="405"/>
        <v>342</v>
      </c>
      <c r="H708" s="152">
        <f t="shared" si="405"/>
        <v>342</v>
      </c>
    </row>
    <row r="709" spans="1:8" ht="31.5" outlineLevel="7" x14ac:dyDescent="0.25">
      <c r="A709" s="180" t="s">
        <v>484</v>
      </c>
      <c r="B709" s="180" t="s">
        <v>470</v>
      </c>
      <c r="C709" s="180" t="s">
        <v>548</v>
      </c>
      <c r="D709" s="180"/>
      <c r="E709" s="181" t="s">
        <v>549</v>
      </c>
      <c r="F709" s="152">
        <f t="shared" si="404"/>
        <v>342</v>
      </c>
      <c r="G709" s="152">
        <f t="shared" si="405"/>
        <v>342</v>
      </c>
      <c r="H709" s="152">
        <f t="shared" si="405"/>
        <v>342</v>
      </c>
    </row>
    <row r="710" spans="1:8" ht="15.75" outlineLevel="7" x14ac:dyDescent="0.25">
      <c r="A710" s="182" t="s">
        <v>484</v>
      </c>
      <c r="B710" s="182" t="s">
        <v>470</v>
      </c>
      <c r="C710" s="182" t="s">
        <v>548</v>
      </c>
      <c r="D710" s="182" t="s">
        <v>52</v>
      </c>
      <c r="E710" s="183" t="s">
        <v>53</v>
      </c>
      <c r="F710" s="109">
        <v>342</v>
      </c>
      <c r="G710" s="156">
        <v>342</v>
      </c>
      <c r="H710" s="156">
        <v>342</v>
      </c>
    </row>
    <row r="711" spans="1:8" ht="15.75" outlineLevel="7" x14ac:dyDescent="0.25">
      <c r="A711" s="150" t="s">
        <v>484</v>
      </c>
      <c r="B711" s="150" t="s">
        <v>472</v>
      </c>
      <c r="C711" s="150"/>
      <c r="D711" s="150"/>
      <c r="E711" s="151" t="s">
        <v>473</v>
      </c>
      <c r="F711" s="152">
        <f t="shared" ref="F711:H715" si="406">F712</f>
        <v>420</v>
      </c>
      <c r="G711" s="152">
        <f t="shared" si="406"/>
        <v>400</v>
      </c>
      <c r="H711" s="152">
        <f t="shared" si="406"/>
        <v>400</v>
      </c>
    </row>
    <row r="712" spans="1:8" ht="15.75" outlineLevel="7" x14ac:dyDescent="0.25">
      <c r="A712" s="150" t="s">
        <v>484</v>
      </c>
      <c r="B712" s="150" t="s">
        <v>472</v>
      </c>
      <c r="C712" s="150" t="s">
        <v>190</v>
      </c>
      <c r="D712" s="150"/>
      <c r="E712" s="151" t="s">
        <v>191</v>
      </c>
      <c r="F712" s="152">
        <f t="shared" si="406"/>
        <v>420</v>
      </c>
      <c r="G712" s="152">
        <f t="shared" si="406"/>
        <v>400</v>
      </c>
      <c r="H712" s="152">
        <f t="shared" si="406"/>
        <v>400</v>
      </c>
    </row>
    <row r="713" spans="1:8" ht="15.75" outlineLevel="7" x14ac:dyDescent="0.25">
      <c r="A713" s="150" t="s">
        <v>484</v>
      </c>
      <c r="B713" s="150" t="s">
        <v>472</v>
      </c>
      <c r="C713" s="150" t="s">
        <v>256</v>
      </c>
      <c r="D713" s="150"/>
      <c r="E713" s="151" t="s">
        <v>257</v>
      </c>
      <c r="F713" s="152">
        <f t="shared" si="406"/>
        <v>420</v>
      </c>
      <c r="G713" s="152">
        <f t="shared" si="406"/>
        <v>400</v>
      </c>
      <c r="H713" s="152">
        <f t="shared" si="406"/>
        <v>400</v>
      </c>
    </row>
    <row r="714" spans="1:8" ht="15.75" outlineLevel="7" x14ac:dyDescent="0.25">
      <c r="A714" s="150" t="s">
        <v>484</v>
      </c>
      <c r="B714" s="150" t="s">
        <v>472</v>
      </c>
      <c r="C714" s="150" t="s">
        <v>261</v>
      </c>
      <c r="D714" s="150"/>
      <c r="E714" s="151" t="s">
        <v>262</v>
      </c>
      <c r="F714" s="152">
        <f t="shared" si="406"/>
        <v>420</v>
      </c>
      <c r="G714" s="152">
        <f t="shared" si="406"/>
        <v>400</v>
      </c>
      <c r="H714" s="152">
        <f t="shared" si="406"/>
        <v>400</v>
      </c>
    </row>
    <row r="715" spans="1:8" ht="15.75" outlineLevel="7" x14ac:dyDescent="0.25">
      <c r="A715" s="150" t="s">
        <v>484</v>
      </c>
      <c r="B715" s="150" t="s">
        <v>472</v>
      </c>
      <c r="C715" s="150" t="s">
        <v>609</v>
      </c>
      <c r="D715" s="150"/>
      <c r="E715" s="151" t="s">
        <v>610</v>
      </c>
      <c r="F715" s="152">
        <f t="shared" si="406"/>
        <v>420</v>
      </c>
      <c r="G715" s="152">
        <f t="shared" si="406"/>
        <v>400</v>
      </c>
      <c r="H715" s="152">
        <f t="shared" si="406"/>
        <v>400</v>
      </c>
    </row>
    <row r="716" spans="1:8" ht="15.75" outlineLevel="7" x14ac:dyDescent="0.25">
      <c r="A716" s="155" t="s">
        <v>484</v>
      </c>
      <c r="B716" s="155" t="s">
        <v>472</v>
      </c>
      <c r="C716" s="155" t="s">
        <v>609</v>
      </c>
      <c r="D716" s="155" t="s">
        <v>19</v>
      </c>
      <c r="E716" s="103" t="s">
        <v>20</v>
      </c>
      <c r="F716" s="109">
        <v>420</v>
      </c>
      <c r="G716" s="109">
        <v>400</v>
      </c>
      <c r="H716" s="109">
        <v>400</v>
      </c>
    </row>
    <row r="717" spans="1:8" s="190" customFormat="1" ht="15.75" outlineLevel="7" x14ac:dyDescent="0.25">
      <c r="A717" s="150" t="s">
        <v>484</v>
      </c>
      <c r="B717" s="176" t="s">
        <v>476</v>
      </c>
      <c r="C717" s="189"/>
      <c r="D717" s="150"/>
      <c r="E717" s="154" t="s">
        <v>477</v>
      </c>
      <c r="F717" s="152">
        <f>F718</f>
        <v>366.7</v>
      </c>
      <c r="G717" s="152">
        <f t="shared" ref="G717:H717" si="407">G718</f>
        <v>366.7</v>
      </c>
      <c r="H717" s="152">
        <f t="shared" si="407"/>
        <v>366.7</v>
      </c>
    </row>
    <row r="718" spans="1:8" s="190" customFormat="1" ht="15.75" outlineLevel="7" x14ac:dyDescent="0.25">
      <c r="A718" s="150" t="s">
        <v>484</v>
      </c>
      <c r="B718" s="176" t="s">
        <v>535</v>
      </c>
      <c r="C718" s="155"/>
      <c r="D718" s="155"/>
      <c r="E718" s="154" t="s">
        <v>540</v>
      </c>
      <c r="F718" s="152">
        <f t="shared" ref="F718" si="408">F719</f>
        <v>366.7</v>
      </c>
      <c r="G718" s="152">
        <f t="shared" ref="G718:H722" si="409">G719</f>
        <v>366.7</v>
      </c>
      <c r="H718" s="152">
        <f t="shared" si="409"/>
        <v>366.7</v>
      </c>
    </row>
    <row r="719" spans="1:8" s="190" customFormat="1" ht="15.75" outlineLevel="7" x14ac:dyDescent="0.25">
      <c r="A719" s="150" t="s">
        <v>484</v>
      </c>
      <c r="B719" s="176" t="s">
        <v>535</v>
      </c>
      <c r="C719" s="164" t="s">
        <v>227</v>
      </c>
      <c r="D719" s="164"/>
      <c r="E719" s="165" t="s">
        <v>228</v>
      </c>
      <c r="F719" s="152">
        <f t="shared" ref="F719:F722" si="410">F720</f>
        <v>366.7</v>
      </c>
      <c r="G719" s="152">
        <f t="shared" si="409"/>
        <v>366.7</v>
      </c>
      <c r="H719" s="152">
        <f t="shared" si="409"/>
        <v>366.7</v>
      </c>
    </row>
    <row r="720" spans="1:8" s="190" customFormat="1" ht="15.75" outlineLevel="7" x14ac:dyDescent="0.25">
      <c r="A720" s="150" t="s">
        <v>484</v>
      </c>
      <c r="B720" s="176" t="s">
        <v>535</v>
      </c>
      <c r="C720" s="164" t="s">
        <v>229</v>
      </c>
      <c r="D720" s="164"/>
      <c r="E720" s="165" t="s">
        <v>230</v>
      </c>
      <c r="F720" s="152">
        <f t="shared" si="410"/>
        <v>366.7</v>
      </c>
      <c r="G720" s="152">
        <f t="shared" si="409"/>
        <v>366.7</v>
      </c>
      <c r="H720" s="152">
        <f t="shared" si="409"/>
        <v>366.7</v>
      </c>
    </row>
    <row r="721" spans="1:8" s="190" customFormat="1" ht="15.75" outlineLevel="7" x14ac:dyDescent="0.25">
      <c r="A721" s="150" t="s">
        <v>484</v>
      </c>
      <c r="B721" s="176" t="s">
        <v>535</v>
      </c>
      <c r="C721" s="164" t="s">
        <v>337</v>
      </c>
      <c r="D721" s="164"/>
      <c r="E721" s="165" t="s">
        <v>338</v>
      </c>
      <c r="F721" s="152">
        <f t="shared" si="410"/>
        <v>366.7</v>
      </c>
      <c r="G721" s="152">
        <f t="shared" si="409"/>
        <v>366.7</v>
      </c>
      <c r="H721" s="152">
        <f t="shared" si="409"/>
        <v>366.7</v>
      </c>
    </row>
    <row r="722" spans="1:8" s="190" customFormat="1" ht="15.75" outlineLevel="7" x14ac:dyDescent="0.25">
      <c r="A722" s="150" t="s">
        <v>484</v>
      </c>
      <c r="B722" s="176" t="s">
        <v>535</v>
      </c>
      <c r="C722" s="164" t="s">
        <v>505</v>
      </c>
      <c r="D722" s="167"/>
      <c r="E722" s="165" t="s">
        <v>655</v>
      </c>
      <c r="F722" s="152">
        <f t="shared" si="410"/>
        <v>366.7</v>
      </c>
      <c r="G722" s="152">
        <f t="shared" si="409"/>
        <v>366.7</v>
      </c>
      <c r="H722" s="152">
        <f t="shared" si="409"/>
        <v>366.7</v>
      </c>
    </row>
    <row r="723" spans="1:8" s="190" customFormat="1" ht="15.75" outlineLevel="7" x14ac:dyDescent="0.25">
      <c r="A723" s="155" t="s">
        <v>484</v>
      </c>
      <c r="B723" s="177" t="s">
        <v>535</v>
      </c>
      <c r="C723" s="167" t="s">
        <v>505</v>
      </c>
      <c r="D723" s="167" t="s">
        <v>52</v>
      </c>
      <c r="E723" s="169" t="s">
        <v>53</v>
      </c>
      <c r="F723" s="109">
        <v>366.7</v>
      </c>
      <c r="G723" s="156">
        <v>366.7</v>
      </c>
      <c r="H723" s="156">
        <v>366.7</v>
      </c>
    </row>
    <row r="724" spans="1:8" ht="15.75" outlineLevel="7" x14ac:dyDescent="0.25">
      <c r="A724" s="155"/>
      <c r="B724" s="155"/>
      <c r="C724" s="155"/>
      <c r="D724" s="155"/>
      <c r="E724" s="103"/>
      <c r="F724" s="109"/>
      <c r="G724" s="109"/>
      <c r="H724" s="109"/>
    </row>
    <row r="725" spans="1:8" ht="15.75" x14ac:dyDescent="0.25">
      <c r="A725" s="150" t="s">
        <v>491</v>
      </c>
      <c r="B725" s="150"/>
      <c r="C725" s="150"/>
      <c r="D725" s="150"/>
      <c r="E725" s="151" t="s">
        <v>492</v>
      </c>
      <c r="F725" s="152">
        <f>F726+F733+F742+F769</f>
        <v>320066</v>
      </c>
      <c r="G725" s="152">
        <f>G726+G733+G742+G769</f>
        <v>316235.59999999998</v>
      </c>
      <c r="H725" s="152">
        <f>H726+H733+H742+H769</f>
        <v>317400.59999999998</v>
      </c>
    </row>
    <row r="726" spans="1:8" ht="15.75" x14ac:dyDescent="0.25">
      <c r="A726" s="150" t="s">
        <v>491</v>
      </c>
      <c r="B726" s="150" t="s">
        <v>401</v>
      </c>
      <c r="C726" s="150"/>
      <c r="D726" s="150"/>
      <c r="E726" s="154" t="s">
        <v>402</v>
      </c>
      <c r="F726" s="152">
        <f t="shared" ref="F726:F730" si="411">F727</f>
        <v>44.2</v>
      </c>
      <c r="G726" s="152">
        <f t="shared" ref="G726:H731" si="412">G727</f>
        <v>44.2</v>
      </c>
      <c r="H726" s="152">
        <f t="shared" si="412"/>
        <v>44.2</v>
      </c>
    </row>
    <row r="727" spans="1:8" ht="15.75" outlineLevel="1" x14ac:dyDescent="0.25">
      <c r="A727" s="150" t="s">
        <v>491</v>
      </c>
      <c r="B727" s="150" t="s">
        <v>405</v>
      </c>
      <c r="C727" s="150"/>
      <c r="D727" s="150"/>
      <c r="E727" s="151" t="s">
        <v>406</v>
      </c>
      <c r="F727" s="152">
        <f t="shared" si="411"/>
        <v>44.2</v>
      </c>
      <c r="G727" s="152">
        <f t="shared" si="412"/>
        <v>44.2</v>
      </c>
      <c r="H727" s="152">
        <f t="shared" si="412"/>
        <v>44.2</v>
      </c>
    </row>
    <row r="728" spans="1:8" ht="15.75" outlineLevel="2" x14ac:dyDescent="0.25">
      <c r="A728" s="150" t="s">
        <v>491</v>
      </c>
      <c r="B728" s="150" t="s">
        <v>405</v>
      </c>
      <c r="C728" s="150" t="s">
        <v>26</v>
      </c>
      <c r="D728" s="150"/>
      <c r="E728" s="151" t="s">
        <v>27</v>
      </c>
      <c r="F728" s="152">
        <f t="shared" si="411"/>
        <v>44.2</v>
      </c>
      <c r="G728" s="152">
        <f t="shared" si="412"/>
        <v>44.2</v>
      </c>
      <c r="H728" s="152">
        <f t="shared" si="412"/>
        <v>44.2</v>
      </c>
    </row>
    <row r="729" spans="1:8" ht="15.75" outlineLevel="3" x14ac:dyDescent="0.25">
      <c r="A729" s="150" t="s">
        <v>491</v>
      </c>
      <c r="B729" s="150" t="s">
        <v>405</v>
      </c>
      <c r="C729" s="150" t="s">
        <v>58</v>
      </c>
      <c r="D729" s="150"/>
      <c r="E729" s="151" t="s">
        <v>59</v>
      </c>
      <c r="F729" s="152">
        <f t="shared" si="411"/>
        <v>44.2</v>
      </c>
      <c r="G729" s="152">
        <f t="shared" si="412"/>
        <v>44.2</v>
      </c>
      <c r="H729" s="152">
        <f t="shared" si="412"/>
        <v>44.2</v>
      </c>
    </row>
    <row r="730" spans="1:8" ht="31.5" outlineLevel="4" x14ac:dyDescent="0.25">
      <c r="A730" s="150" t="s">
        <v>491</v>
      </c>
      <c r="B730" s="150" t="s">
        <v>405</v>
      </c>
      <c r="C730" s="150" t="s">
        <v>60</v>
      </c>
      <c r="D730" s="150"/>
      <c r="E730" s="151" t="s">
        <v>61</v>
      </c>
      <c r="F730" s="152">
        <f t="shared" si="411"/>
        <v>44.2</v>
      </c>
      <c r="G730" s="152">
        <f t="shared" si="412"/>
        <v>44.2</v>
      </c>
      <c r="H730" s="152">
        <f t="shared" si="412"/>
        <v>44.2</v>
      </c>
    </row>
    <row r="731" spans="1:8" ht="15.75" outlineLevel="5" x14ac:dyDescent="0.25">
      <c r="A731" s="150" t="s">
        <v>491</v>
      </c>
      <c r="B731" s="150" t="s">
        <v>405</v>
      </c>
      <c r="C731" s="150" t="s">
        <v>62</v>
      </c>
      <c r="D731" s="150"/>
      <c r="E731" s="151" t="s">
        <v>63</v>
      </c>
      <c r="F731" s="152">
        <f>F732</f>
        <v>44.2</v>
      </c>
      <c r="G731" s="152">
        <f t="shared" si="412"/>
        <v>44.2</v>
      </c>
      <c r="H731" s="152">
        <f t="shared" si="412"/>
        <v>44.2</v>
      </c>
    </row>
    <row r="732" spans="1:8" ht="15.75" outlineLevel="7" x14ac:dyDescent="0.25">
      <c r="A732" s="155" t="s">
        <v>491</v>
      </c>
      <c r="B732" s="155" t="s">
        <v>405</v>
      </c>
      <c r="C732" s="155" t="s">
        <v>62</v>
      </c>
      <c r="D732" s="155" t="s">
        <v>7</v>
      </c>
      <c r="E732" s="103" t="s">
        <v>8</v>
      </c>
      <c r="F732" s="109">
        <f>39+5.2</f>
        <v>44.2</v>
      </c>
      <c r="G732" s="109">
        <f t="shared" ref="G732:H732" si="413">39+5.2</f>
        <v>44.2</v>
      </c>
      <c r="H732" s="109">
        <f t="shared" si="413"/>
        <v>44.2</v>
      </c>
    </row>
    <row r="733" spans="1:8" ht="15.75" outlineLevel="7" x14ac:dyDescent="0.25">
      <c r="A733" s="150" t="s">
        <v>491</v>
      </c>
      <c r="B733" s="150" t="s">
        <v>432</v>
      </c>
      <c r="C733" s="155"/>
      <c r="D733" s="155"/>
      <c r="E733" s="154" t="s">
        <v>433</v>
      </c>
      <c r="F733" s="152">
        <f t="shared" ref="F733:F737" si="414">F734</f>
        <v>253.99999999999997</v>
      </c>
      <c r="G733" s="152">
        <f t="shared" ref="G733:H737" si="415">G734</f>
        <v>253.99999999999997</v>
      </c>
      <c r="H733" s="152">
        <f t="shared" si="415"/>
        <v>253.99999999999997</v>
      </c>
    </row>
    <row r="734" spans="1:8" ht="15.75" outlineLevel="1" x14ac:dyDescent="0.25">
      <c r="A734" s="150" t="s">
        <v>491</v>
      </c>
      <c r="B734" s="150" t="s">
        <v>442</v>
      </c>
      <c r="C734" s="150"/>
      <c r="D734" s="150"/>
      <c r="E734" s="151" t="s">
        <v>443</v>
      </c>
      <c r="F734" s="152">
        <f t="shared" si="414"/>
        <v>253.99999999999997</v>
      </c>
      <c r="G734" s="152">
        <f t="shared" si="415"/>
        <v>253.99999999999997</v>
      </c>
      <c r="H734" s="152">
        <f t="shared" si="415"/>
        <v>253.99999999999997</v>
      </c>
    </row>
    <row r="735" spans="1:8" ht="15.75" outlineLevel="2" x14ac:dyDescent="0.25">
      <c r="A735" s="150" t="s">
        <v>491</v>
      </c>
      <c r="B735" s="150" t="s">
        <v>442</v>
      </c>
      <c r="C735" s="150" t="s">
        <v>135</v>
      </c>
      <c r="D735" s="150"/>
      <c r="E735" s="151" t="s">
        <v>136</v>
      </c>
      <c r="F735" s="152">
        <f t="shared" si="414"/>
        <v>253.99999999999997</v>
      </c>
      <c r="G735" s="152">
        <f t="shared" si="415"/>
        <v>253.99999999999997</v>
      </c>
      <c r="H735" s="152">
        <f t="shared" si="415"/>
        <v>253.99999999999997</v>
      </c>
    </row>
    <row r="736" spans="1:8" ht="15.75" outlineLevel="3" x14ac:dyDescent="0.25">
      <c r="A736" s="150" t="s">
        <v>491</v>
      </c>
      <c r="B736" s="150" t="s">
        <v>442</v>
      </c>
      <c r="C736" s="150" t="s">
        <v>137</v>
      </c>
      <c r="D736" s="150"/>
      <c r="E736" s="151" t="s">
        <v>138</v>
      </c>
      <c r="F736" s="152">
        <f>F737</f>
        <v>253.99999999999997</v>
      </c>
      <c r="G736" s="152">
        <f t="shared" si="415"/>
        <v>253.99999999999997</v>
      </c>
      <c r="H736" s="152">
        <f t="shared" si="415"/>
        <v>253.99999999999997</v>
      </c>
    </row>
    <row r="737" spans="1:8" ht="15.75" outlineLevel="4" x14ac:dyDescent="0.25">
      <c r="A737" s="150" t="s">
        <v>491</v>
      </c>
      <c r="B737" s="150" t="s">
        <v>442</v>
      </c>
      <c r="C737" s="150" t="s">
        <v>139</v>
      </c>
      <c r="D737" s="150"/>
      <c r="E737" s="151" t="s">
        <v>376</v>
      </c>
      <c r="F737" s="152">
        <f t="shared" si="414"/>
        <v>253.99999999999997</v>
      </c>
      <c r="G737" s="152">
        <f t="shared" si="415"/>
        <v>253.99999999999997</v>
      </c>
      <c r="H737" s="152">
        <f t="shared" si="415"/>
        <v>253.99999999999997</v>
      </c>
    </row>
    <row r="738" spans="1:8" ht="15.75" outlineLevel="5" x14ac:dyDescent="0.25">
      <c r="A738" s="150" t="s">
        <v>491</v>
      </c>
      <c r="B738" s="150" t="s">
        <v>442</v>
      </c>
      <c r="C738" s="150" t="s">
        <v>287</v>
      </c>
      <c r="D738" s="150"/>
      <c r="E738" s="151" t="s">
        <v>288</v>
      </c>
      <c r="F738" s="152">
        <f>F739+F740+F741</f>
        <v>253.99999999999997</v>
      </c>
      <c r="G738" s="152">
        <f t="shared" ref="G738:H738" si="416">G739+G740+G741</f>
        <v>253.99999999999997</v>
      </c>
      <c r="H738" s="152">
        <f t="shared" si="416"/>
        <v>253.99999999999997</v>
      </c>
    </row>
    <row r="739" spans="1:8" ht="15.75" outlineLevel="7" x14ac:dyDescent="0.25">
      <c r="A739" s="155" t="s">
        <v>491</v>
      </c>
      <c r="B739" s="155" t="s">
        <v>442</v>
      </c>
      <c r="C739" s="155" t="s">
        <v>287</v>
      </c>
      <c r="D739" s="155" t="s">
        <v>7</v>
      </c>
      <c r="E739" s="103" t="s">
        <v>8</v>
      </c>
      <c r="F739" s="109">
        <f>71.6+28.3</f>
        <v>99.899999999999991</v>
      </c>
      <c r="G739" s="109">
        <f>71.6+28.3</f>
        <v>99.899999999999991</v>
      </c>
      <c r="H739" s="109">
        <f>71.6+28.3</f>
        <v>99.899999999999991</v>
      </c>
    </row>
    <row r="740" spans="1:8" ht="15.75" outlineLevel="7" x14ac:dyDescent="0.25">
      <c r="A740" s="155" t="s">
        <v>491</v>
      </c>
      <c r="B740" s="155" t="s">
        <v>442</v>
      </c>
      <c r="C740" s="155" t="s">
        <v>287</v>
      </c>
      <c r="D740" s="155" t="s">
        <v>52</v>
      </c>
      <c r="E740" s="103" t="s">
        <v>53</v>
      </c>
      <c r="F740" s="109">
        <v>30</v>
      </c>
      <c r="G740" s="156">
        <v>30</v>
      </c>
      <c r="H740" s="156">
        <v>30</v>
      </c>
    </row>
    <row r="741" spans="1:8" ht="15.75" outlineLevel="7" x14ac:dyDescent="0.25">
      <c r="A741" s="155" t="s">
        <v>491</v>
      </c>
      <c r="B741" s="155" t="s">
        <v>442</v>
      </c>
      <c r="C741" s="155" t="s">
        <v>287</v>
      </c>
      <c r="D741" s="155" t="s">
        <v>15</v>
      </c>
      <c r="E741" s="103" t="s">
        <v>16</v>
      </c>
      <c r="F741" s="109">
        <v>124.1</v>
      </c>
      <c r="G741" s="156">
        <v>124.1</v>
      </c>
      <c r="H741" s="156">
        <v>124.1</v>
      </c>
    </row>
    <row r="742" spans="1:8" ht="15.75" outlineLevel="7" x14ac:dyDescent="0.25">
      <c r="A742" s="150" t="s">
        <v>491</v>
      </c>
      <c r="B742" s="150" t="s">
        <v>407</v>
      </c>
      <c r="C742" s="155"/>
      <c r="D742" s="155"/>
      <c r="E742" s="154" t="s">
        <v>408</v>
      </c>
      <c r="F742" s="152">
        <f>F743+F759+F753</f>
        <v>88226.1</v>
      </c>
      <c r="G742" s="152">
        <f>G743+G759+G753</f>
        <v>88172.900000000009</v>
      </c>
      <c r="H742" s="152">
        <f>H743+H759+H753</f>
        <v>88172.900000000009</v>
      </c>
    </row>
    <row r="743" spans="1:8" ht="15.75" outlineLevel="1" x14ac:dyDescent="0.25">
      <c r="A743" s="150" t="s">
        <v>491</v>
      </c>
      <c r="B743" s="150" t="s">
        <v>489</v>
      </c>
      <c r="C743" s="150"/>
      <c r="D743" s="150"/>
      <c r="E743" s="151" t="s">
        <v>490</v>
      </c>
      <c r="F743" s="152">
        <f>F744</f>
        <v>70939.100000000006</v>
      </c>
      <c r="G743" s="152">
        <f t="shared" ref="G743:H743" si="417">G744</f>
        <v>70939.100000000006</v>
      </c>
      <c r="H743" s="152">
        <f t="shared" si="417"/>
        <v>70939.100000000006</v>
      </c>
    </row>
    <row r="744" spans="1:8" ht="15.75" outlineLevel="2" x14ac:dyDescent="0.25">
      <c r="A744" s="150" t="s">
        <v>491</v>
      </c>
      <c r="B744" s="150" t="s">
        <v>489</v>
      </c>
      <c r="C744" s="150" t="s">
        <v>135</v>
      </c>
      <c r="D744" s="150"/>
      <c r="E744" s="151" t="s">
        <v>136</v>
      </c>
      <c r="F744" s="152">
        <f>F749+F745</f>
        <v>70939.100000000006</v>
      </c>
      <c r="G744" s="152">
        <f>G749+G745</f>
        <v>70939.100000000006</v>
      </c>
      <c r="H744" s="152">
        <f>H749+H745</f>
        <v>70939.100000000006</v>
      </c>
    </row>
    <row r="745" spans="1:8" ht="15.75" outlineLevel="2" x14ac:dyDescent="0.25">
      <c r="A745" s="150" t="s">
        <v>491</v>
      </c>
      <c r="B745" s="150" t="s">
        <v>489</v>
      </c>
      <c r="C745" s="150" t="s">
        <v>198</v>
      </c>
      <c r="D745" s="150"/>
      <c r="E745" s="151" t="s">
        <v>199</v>
      </c>
      <c r="F745" s="152">
        <f t="shared" ref="F745" si="418">F746</f>
        <v>200</v>
      </c>
      <c r="G745" s="152">
        <f t="shared" ref="G745:H746" si="419">G746</f>
        <v>200</v>
      </c>
      <c r="H745" s="152">
        <f t="shared" si="419"/>
        <v>200</v>
      </c>
    </row>
    <row r="746" spans="1:8" ht="15.75" outlineLevel="2" x14ac:dyDescent="0.25">
      <c r="A746" s="150" t="s">
        <v>491</v>
      </c>
      <c r="B746" s="150" t="s">
        <v>489</v>
      </c>
      <c r="C746" s="150" t="s">
        <v>200</v>
      </c>
      <c r="D746" s="150"/>
      <c r="E746" s="151" t="s">
        <v>372</v>
      </c>
      <c r="F746" s="152">
        <f>F747</f>
        <v>200</v>
      </c>
      <c r="G746" s="152">
        <f t="shared" si="419"/>
        <v>200</v>
      </c>
      <c r="H746" s="152">
        <f t="shared" si="419"/>
        <v>200</v>
      </c>
    </row>
    <row r="747" spans="1:8" s="147" customFormat="1" ht="31.5" outlineLevel="2" x14ac:dyDescent="0.25">
      <c r="A747" s="150" t="s">
        <v>491</v>
      </c>
      <c r="B747" s="150" t="s">
        <v>489</v>
      </c>
      <c r="C747" s="164" t="s">
        <v>558</v>
      </c>
      <c r="D747" s="164"/>
      <c r="E747" s="166" t="s">
        <v>559</v>
      </c>
      <c r="F747" s="152">
        <f>F748</f>
        <v>200</v>
      </c>
      <c r="G747" s="152">
        <f>G748</f>
        <v>200</v>
      </c>
      <c r="H747" s="152">
        <f>H748</f>
        <v>200</v>
      </c>
    </row>
    <row r="748" spans="1:8" ht="15.75" outlineLevel="2" x14ac:dyDescent="0.25">
      <c r="A748" s="155" t="s">
        <v>491</v>
      </c>
      <c r="B748" s="155" t="s">
        <v>489</v>
      </c>
      <c r="C748" s="167" t="s">
        <v>558</v>
      </c>
      <c r="D748" s="167" t="s">
        <v>52</v>
      </c>
      <c r="E748" s="105" t="s">
        <v>365</v>
      </c>
      <c r="F748" s="109">
        <v>200</v>
      </c>
      <c r="G748" s="156">
        <v>200</v>
      </c>
      <c r="H748" s="156">
        <v>200</v>
      </c>
    </row>
    <row r="749" spans="1:8" ht="31.5" outlineLevel="3" x14ac:dyDescent="0.25">
      <c r="A749" s="150" t="s">
        <v>491</v>
      </c>
      <c r="B749" s="150" t="s">
        <v>489</v>
      </c>
      <c r="C749" s="150" t="s">
        <v>289</v>
      </c>
      <c r="D749" s="150"/>
      <c r="E749" s="151" t="s">
        <v>290</v>
      </c>
      <c r="F749" s="152">
        <f t="shared" ref="F749:F751" si="420">F750</f>
        <v>70739.100000000006</v>
      </c>
      <c r="G749" s="152">
        <f t="shared" ref="G749:H751" si="421">G750</f>
        <v>70739.100000000006</v>
      </c>
      <c r="H749" s="152">
        <f t="shared" si="421"/>
        <v>70739.100000000006</v>
      </c>
    </row>
    <row r="750" spans="1:8" ht="15.75" outlineLevel="4" x14ac:dyDescent="0.25">
      <c r="A750" s="150" t="s">
        <v>491</v>
      </c>
      <c r="B750" s="150" t="s">
        <v>489</v>
      </c>
      <c r="C750" s="150" t="s">
        <v>291</v>
      </c>
      <c r="D750" s="150"/>
      <c r="E750" s="151" t="s">
        <v>31</v>
      </c>
      <c r="F750" s="152">
        <f t="shared" si="420"/>
        <v>70739.100000000006</v>
      </c>
      <c r="G750" s="152">
        <f t="shared" si="421"/>
        <v>70739.100000000006</v>
      </c>
      <c r="H750" s="152">
        <f t="shared" si="421"/>
        <v>70739.100000000006</v>
      </c>
    </row>
    <row r="751" spans="1:8" ht="15.75" outlineLevel="5" x14ac:dyDescent="0.25">
      <c r="A751" s="150" t="s">
        <v>491</v>
      </c>
      <c r="B751" s="150" t="s">
        <v>489</v>
      </c>
      <c r="C751" s="150" t="s">
        <v>292</v>
      </c>
      <c r="D751" s="150"/>
      <c r="E751" s="151" t="s">
        <v>271</v>
      </c>
      <c r="F751" s="152">
        <f t="shared" si="420"/>
        <v>70739.100000000006</v>
      </c>
      <c r="G751" s="152">
        <f t="shared" si="421"/>
        <v>70739.100000000006</v>
      </c>
      <c r="H751" s="152">
        <f t="shared" si="421"/>
        <v>70739.100000000006</v>
      </c>
    </row>
    <row r="752" spans="1:8" ht="15.75" outlineLevel="7" x14ac:dyDescent="0.25">
      <c r="A752" s="155" t="s">
        <v>491</v>
      </c>
      <c r="B752" s="155" t="s">
        <v>489</v>
      </c>
      <c r="C752" s="155" t="s">
        <v>292</v>
      </c>
      <c r="D752" s="155" t="s">
        <v>52</v>
      </c>
      <c r="E752" s="103" t="s">
        <v>53</v>
      </c>
      <c r="F752" s="109">
        <v>70739.100000000006</v>
      </c>
      <c r="G752" s="156">
        <v>70739.100000000006</v>
      </c>
      <c r="H752" s="156">
        <v>70739.100000000006</v>
      </c>
    </row>
    <row r="753" spans="1:8" ht="15.75" outlineLevel="7" x14ac:dyDescent="0.25">
      <c r="A753" s="150" t="s">
        <v>491</v>
      </c>
      <c r="B753" s="150" t="s">
        <v>409</v>
      </c>
      <c r="C753" s="150"/>
      <c r="D753" s="150"/>
      <c r="E753" s="151" t="s">
        <v>410</v>
      </c>
      <c r="F753" s="152">
        <f t="shared" ref="F753:F757" si="422">F754</f>
        <v>7.5</v>
      </c>
      <c r="G753" s="152">
        <f t="shared" ref="G753:H757" si="423">G754</f>
        <v>7.5</v>
      </c>
      <c r="H753" s="152">
        <f t="shared" si="423"/>
        <v>7.5</v>
      </c>
    </row>
    <row r="754" spans="1:8" ht="15.75" outlineLevel="7" x14ac:dyDescent="0.25">
      <c r="A754" s="150" t="s">
        <v>491</v>
      </c>
      <c r="B754" s="150" t="s">
        <v>409</v>
      </c>
      <c r="C754" s="150" t="s">
        <v>135</v>
      </c>
      <c r="D754" s="150"/>
      <c r="E754" s="151" t="s">
        <v>136</v>
      </c>
      <c r="F754" s="152">
        <f t="shared" si="422"/>
        <v>7.5</v>
      </c>
      <c r="G754" s="152">
        <f t="shared" si="423"/>
        <v>7.5</v>
      </c>
      <c r="H754" s="152">
        <f t="shared" si="423"/>
        <v>7.5</v>
      </c>
    </row>
    <row r="755" spans="1:8" ht="31.5" outlineLevel="7" x14ac:dyDescent="0.25">
      <c r="A755" s="150" t="s">
        <v>491</v>
      </c>
      <c r="B755" s="150" t="s">
        <v>409</v>
      </c>
      <c r="C755" s="150" t="s">
        <v>289</v>
      </c>
      <c r="D755" s="150"/>
      <c r="E755" s="151" t="s">
        <v>290</v>
      </c>
      <c r="F755" s="152">
        <f t="shared" si="422"/>
        <v>7.5</v>
      </c>
      <c r="G755" s="152">
        <f t="shared" si="423"/>
        <v>7.5</v>
      </c>
      <c r="H755" s="152">
        <f t="shared" si="423"/>
        <v>7.5</v>
      </c>
    </row>
    <row r="756" spans="1:8" ht="15.75" outlineLevel="7" x14ac:dyDescent="0.25">
      <c r="A756" s="150" t="s">
        <v>491</v>
      </c>
      <c r="B756" s="150" t="s">
        <v>409</v>
      </c>
      <c r="C756" s="150" t="s">
        <v>291</v>
      </c>
      <c r="D756" s="150"/>
      <c r="E756" s="151" t="s">
        <v>31</v>
      </c>
      <c r="F756" s="152">
        <f t="shared" si="422"/>
        <v>7.5</v>
      </c>
      <c r="G756" s="152">
        <f t="shared" si="423"/>
        <v>7.5</v>
      </c>
      <c r="H756" s="152">
        <f t="shared" si="423"/>
        <v>7.5</v>
      </c>
    </row>
    <row r="757" spans="1:8" ht="15.75" outlineLevel="7" x14ac:dyDescent="0.25">
      <c r="A757" s="150" t="s">
        <v>491</v>
      </c>
      <c r="B757" s="150" t="s">
        <v>409</v>
      </c>
      <c r="C757" s="150" t="s">
        <v>309</v>
      </c>
      <c r="D757" s="150"/>
      <c r="E757" s="151" t="s">
        <v>310</v>
      </c>
      <c r="F757" s="152">
        <f t="shared" si="422"/>
        <v>7.5</v>
      </c>
      <c r="G757" s="152">
        <f t="shared" si="423"/>
        <v>7.5</v>
      </c>
      <c r="H757" s="152">
        <f t="shared" si="423"/>
        <v>7.5</v>
      </c>
    </row>
    <row r="758" spans="1:8" ht="15.75" outlineLevel="7" x14ac:dyDescent="0.25">
      <c r="A758" s="155" t="s">
        <v>491</v>
      </c>
      <c r="B758" s="155" t="s">
        <v>409</v>
      </c>
      <c r="C758" s="155" t="s">
        <v>309</v>
      </c>
      <c r="D758" s="155" t="s">
        <v>52</v>
      </c>
      <c r="E758" s="103" t="s">
        <v>53</v>
      </c>
      <c r="F758" s="109">
        <v>7.5</v>
      </c>
      <c r="G758" s="156">
        <v>7.5</v>
      </c>
      <c r="H758" s="156">
        <v>7.5</v>
      </c>
    </row>
    <row r="759" spans="1:8" ht="15.75" outlineLevel="1" x14ac:dyDescent="0.25">
      <c r="A759" s="150" t="s">
        <v>491</v>
      </c>
      <c r="B759" s="150" t="s">
        <v>458</v>
      </c>
      <c r="C759" s="150"/>
      <c r="D759" s="150"/>
      <c r="E759" s="151" t="s">
        <v>459</v>
      </c>
      <c r="F759" s="152">
        <f>F760</f>
        <v>17279.5</v>
      </c>
      <c r="G759" s="152">
        <f t="shared" ref="G759:H759" si="424">G760</f>
        <v>17226.3</v>
      </c>
      <c r="H759" s="152">
        <f t="shared" si="424"/>
        <v>17226.3</v>
      </c>
    </row>
    <row r="760" spans="1:8" ht="15.75" outlineLevel="2" x14ac:dyDescent="0.25">
      <c r="A760" s="150" t="s">
        <v>491</v>
      </c>
      <c r="B760" s="150" t="s">
        <v>458</v>
      </c>
      <c r="C760" s="150" t="s">
        <v>135</v>
      </c>
      <c r="D760" s="150"/>
      <c r="E760" s="151" t="s">
        <v>136</v>
      </c>
      <c r="F760" s="152">
        <f>F761+F765</f>
        <v>17279.5</v>
      </c>
      <c r="G760" s="152">
        <f>G761+G765</f>
        <v>17226.3</v>
      </c>
      <c r="H760" s="152">
        <f>H761+H765</f>
        <v>17226.3</v>
      </c>
    </row>
    <row r="761" spans="1:8" ht="15.75" outlineLevel="3" x14ac:dyDescent="0.25">
      <c r="A761" s="150" t="s">
        <v>491</v>
      </c>
      <c r="B761" s="150" t="s">
        <v>458</v>
      </c>
      <c r="C761" s="150" t="s">
        <v>293</v>
      </c>
      <c r="D761" s="150"/>
      <c r="E761" s="151" t="s">
        <v>294</v>
      </c>
      <c r="F761" s="152">
        <f t="shared" ref="F761" si="425">F762</f>
        <v>1045.2</v>
      </c>
      <c r="G761" s="152">
        <f t="shared" ref="G761:H762" si="426">G762</f>
        <v>992</v>
      </c>
      <c r="H761" s="152">
        <f t="shared" si="426"/>
        <v>992</v>
      </c>
    </row>
    <row r="762" spans="1:8" ht="15.75" outlineLevel="4" x14ac:dyDescent="0.25">
      <c r="A762" s="150" t="s">
        <v>491</v>
      </c>
      <c r="B762" s="150" t="s">
        <v>458</v>
      </c>
      <c r="C762" s="150" t="s">
        <v>295</v>
      </c>
      <c r="D762" s="150"/>
      <c r="E762" s="151" t="s">
        <v>296</v>
      </c>
      <c r="F762" s="152">
        <f>F763</f>
        <v>1045.2</v>
      </c>
      <c r="G762" s="152">
        <f t="shared" si="426"/>
        <v>992</v>
      </c>
      <c r="H762" s="152">
        <f t="shared" si="426"/>
        <v>992</v>
      </c>
    </row>
    <row r="763" spans="1:8" ht="15.75" outlineLevel="5" x14ac:dyDescent="0.25">
      <c r="A763" s="150" t="s">
        <v>491</v>
      </c>
      <c r="B763" s="150" t="s">
        <v>458</v>
      </c>
      <c r="C763" s="150" t="s">
        <v>297</v>
      </c>
      <c r="D763" s="150"/>
      <c r="E763" s="151" t="s">
        <v>298</v>
      </c>
      <c r="F763" s="152">
        <f t="shared" ref="F763" si="427">F764</f>
        <v>1045.2</v>
      </c>
      <c r="G763" s="152">
        <f t="shared" ref="G763:H763" si="428">G764</f>
        <v>992</v>
      </c>
      <c r="H763" s="152">
        <f t="shared" si="428"/>
        <v>992</v>
      </c>
    </row>
    <row r="764" spans="1:8" ht="15.75" outlineLevel="7" x14ac:dyDescent="0.25">
      <c r="A764" s="155" t="s">
        <v>491</v>
      </c>
      <c r="B764" s="155" t="s">
        <v>458</v>
      </c>
      <c r="C764" s="155" t="s">
        <v>297</v>
      </c>
      <c r="D764" s="155" t="s">
        <v>7</v>
      </c>
      <c r="E764" s="103" t="s">
        <v>8</v>
      </c>
      <c r="F764" s="109">
        <f>992+53.2</f>
        <v>1045.2</v>
      </c>
      <c r="G764" s="156">
        <v>992</v>
      </c>
      <c r="H764" s="156">
        <v>992</v>
      </c>
    </row>
    <row r="765" spans="1:8" ht="31.5" outlineLevel="3" x14ac:dyDescent="0.25">
      <c r="A765" s="150" t="s">
        <v>491</v>
      </c>
      <c r="B765" s="150" t="s">
        <v>458</v>
      </c>
      <c r="C765" s="150" t="s">
        <v>289</v>
      </c>
      <c r="D765" s="150"/>
      <c r="E765" s="151" t="s">
        <v>290</v>
      </c>
      <c r="F765" s="152">
        <f t="shared" ref="F765:F767" si="429">F766</f>
        <v>16234.3</v>
      </c>
      <c r="G765" s="152">
        <f t="shared" ref="G765:H767" si="430">G766</f>
        <v>16234.3</v>
      </c>
      <c r="H765" s="152">
        <f t="shared" si="430"/>
        <v>16234.3</v>
      </c>
    </row>
    <row r="766" spans="1:8" ht="15.75" outlineLevel="4" x14ac:dyDescent="0.25">
      <c r="A766" s="150" t="s">
        <v>491</v>
      </c>
      <c r="B766" s="150" t="s">
        <v>458</v>
      </c>
      <c r="C766" s="150" t="s">
        <v>291</v>
      </c>
      <c r="D766" s="150"/>
      <c r="E766" s="151" t="s">
        <v>31</v>
      </c>
      <c r="F766" s="152">
        <f t="shared" si="429"/>
        <v>16234.3</v>
      </c>
      <c r="G766" s="152">
        <f t="shared" si="430"/>
        <v>16234.3</v>
      </c>
      <c r="H766" s="152">
        <f t="shared" si="430"/>
        <v>16234.3</v>
      </c>
    </row>
    <row r="767" spans="1:8" ht="15.75" outlineLevel="5" x14ac:dyDescent="0.25">
      <c r="A767" s="150" t="s">
        <v>491</v>
      </c>
      <c r="B767" s="150" t="s">
        <v>458</v>
      </c>
      <c r="C767" s="150" t="s">
        <v>299</v>
      </c>
      <c r="D767" s="150"/>
      <c r="E767" s="151" t="s">
        <v>300</v>
      </c>
      <c r="F767" s="152">
        <f t="shared" si="429"/>
        <v>16234.3</v>
      </c>
      <c r="G767" s="152">
        <f t="shared" si="430"/>
        <v>16234.3</v>
      </c>
      <c r="H767" s="152">
        <f t="shared" si="430"/>
        <v>16234.3</v>
      </c>
    </row>
    <row r="768" spans="1:8" ht="15.75" outlineLevel="7" x14ac:dyDescent="0.25">
      <c r="A768" s="155" t="s">
        <v>491</v>
      </c>
      <c r="B768" s="155" t="s">
        <v>458</v>
      </c>
      <c r="C768" s="155" t="s">
        <v>299</v>
      </c>
      <c r="D768" s="155" t="s">
        <v>52</v>
      </c>
      <c r="E768" s="103" t="s">
        <v>53</v>
      </c>
      <c r="F768" s="109">
        <v>16234.3</v>
      </c>
      <c r="G768" s="156">
        <v>16234.3</v>
      </c>
      <c r="H768" s="156">
        <v>16234.3</v>
      </c>
    </row>
    <row r="769" spans="1:8" ht="15.75" outlineLevel="7" x14ac:dyDescent="0.25">
      <c r="A769" s="150" t="s">
        <v>491</v>
      </c>
      <c r="B769" s="150" t="s">
        <v>462</v>
      </c>
      <c r="C769" s="155"/>
      <c r="D769" s="155"/>
      <c r="E769" s="154" t="s">
        <v>463</v>
      </c>
      <c r="F769" s="152">
        <f>F770+F800</f>
        <v>231541.7</v>
      </c>
      <c r="G769" s="152">
        <f>G770+G800</f>
        <v>227764.5</v>
      </c>
      <c r="H769" s="152">
        <f>H770+H800</f>
        <v>228929.5</v>
      </c>
    </row>
    <row r="770" spans="1:8" ht="15.75" outlineLevel="1" x14ac:dyDescent="0.25">
      <c r="A770" s="150" t="s">
        <v>491</v>
      </c>
      <c r="B770" s="150" t="s">
        <v>493</v>
      </c>
      <c r="C770" s="150"/>
      <c r="D770" s="150"/>
      <c r="E770" s="151" t="s">
        <v>494</v>
      </c>
      <c r="F770" s="152">
        <f>F771</f>
        <v>200172.6</v>
      </c>
      <c r="G770" s="152">
        <f t="shared" ref="G770:H770" si="431">G771</f>
        <v>198435.4</v>
      </c>
      <c r="H770" s="152">
        <f t="shared" si="431"/>
        <v>199600.4</v>
      </c>
    </row>
    <row r="771" spans="1:8" ht="15.75" outlineLevel="2" x14ac:dyDescent="0.25">
      <c r="A771" s="150" t="s">
        <v>491</v>
      </c>
      <c r="B771" s="150" t="s">
        <v>493</v>
      </c>
      <c r="C771" s="150" t="s">
        <v>135</v>
      </c>
      <c r="D771" s="150"/>
      <c r="E771" s="151" t="s">
        <v>136</v>
      </c>
      <c r="F771" s="152">
        <f>F778+F786+F772</f>
        <v>200172.6</v>
      </c>
      <c r="G771" s="152">
        <f>G778+G786+G772</f>
        <v>198435.4</v>
      </c>
      <c r="H771" s="152">
        <f>H778+H786+H772</f>
        <v>199600.4</v>
      </c>
    </row>
    <row r="772" spans="1:8" ht="15.75" outlineLevel="2" x14ac:dyDescent="0.25">
      <c r="A772" s="150" t="s">
        <v>491</v>
      </c>
      <c r="B772" s="150" t="s">
        <v>493</v>
      </c>
      <c r="C772" s="150" t="s">
        <v>198</v>
      </c>
      <c r="D772" s="150"/>
      <c r="E772" s="151" t="s">
        <v>199</v>
      </c>
      <c r="F772" s="152">
        <f>F773</f>
        <v>3772.2</v>
      </c>
      <c r="G772" s="152">
        <f t="shared" ref="G772:H772" si="432">G773</f>
        <v>2200</v>
      </c>
      <c r="H772" s="152">
        <f t="shared" si="432"/>
        <v>3200</v>
      </c>
    </row>
    <row r="773" spans="1:8" ht="15.75" outlineLevel="2" x14ac:dyDescent="0.25">
      <c r="A773" s="150" t="s">
        <v>491</v>
      </c>
      <c r="B773" s="150" t="s">
        <v>493</v>
      </c>
      <c r="C773" s="150" t="s">
        <v>200</v>
      </c>
      <c r="D773" s="150"/>
      <c r="E773" s="151" t="s">
        <v>372</v>
      </c>
      <c r="F773" s="152">
        <f>F776+F774</f>
        <v>3772.2</v>
      </c>
      <c r="G773" s="152">
        <f t="shared" ref="G773:H773" si="433">G776+G774</f>
        <v>2200</v>
      </c>
      <c r="H773" s="152">
        <f t="shared" si="433"/>
        <v>3200</v>
      </c>
    </row>
    <row r="774" spans="1:8" ht="15.75" outlineLevel="2" x14ac:dyDescent="0.25">
      <c r="A774" s="150" t="s">
        <v>491</v>
      </c>
      <c r="B774" s="150" t="s">
        <v>493</v>
      </c>
      <c r="C774" s="164" t="s">
        <v>510</v>
      </c>
      <c r="D774" s="164"/>
      <c r="E774" s="166" t="s">
        <v>509</v>
      </c>
      <c r="F774" s="152">
        <f t="shared" ref="F774" si="434">F775</f>
        <v>3572.2</v>
      </c>
      <c r="G774" s="152">
        <f t="shared" ref="G774:H774" si="435">G775</f>
        <v>2000</v>
      </c>
      <c r="H774" s="152">
        <f t="shared" si="435"/>
        <v>3000</v>
      </c>
    </row>
    <row r="775" spans="1:8" ht="15.75" outlineLevel="2" x14ac:dyDescent="0.25">
      <c r="A775" s="155" t="s">
        <v>491</v>
      </c>
      <c r="B775" s="155" t="s">
        <v>493</v>
      </c>
      <c r="C775" s="167" t="s">
        <v>510</v>
      </c>
      <c r="D775" s="167" t="s">
        <v>52</v>
      </c>
      <c r="E775" s="105" t="s">
        <v>365</v>
      </c>
      <c r="F775" s="109">
        <f>3393+179.2</f>
        <v>3572.2</v>
      </c>
      <c r="G775" s="156">
        <v>2000</v>
      </c>
      <c r="H775" s="156">
        <v>3000</v>
      </c>
    </row>
    <row r="776" spans="1:8" s="147" customFormat="1" ht="31.5" outlineLevel="2" x14ac:dyDescent="0.25">
      <c r="A776" s="150" t="s">
        <v>491</v>
      </c>
      <c r="B776" s="150" t="s">
        <v>493</v>
      </c>
      <c r="C776" s="150" t="s">
        <v>391</v>
      </c>
      <c r="D776" s="150"/>
      <c r="E776" s="151" t="s">
        <v>390</v>
      </c>
      <c r="F776" s="152">
        <f>F777</f>
        <v>200</v>
      </c>
      <c r="G776" s="152">
        <f>G777</f>
        <v>200</v>
      </c>
      <c r="H776" s="152">
        <f>H777</f>
        <v>200</v>
      </c>
    </row>
    <row r="777" spans="1:8" ht="15.75" outlineLevel="2" x14ac:dyDescent="0.25">
      <c r="A777" s="155" t="s">
        <v>491</v>
      </c>
      <c r="B777" s="155" t="s">
        <v>493</v>
      </c>
      <c r="C777" s="155" t="s">
        <v>391</v>
      </c>
      <c r="D777" s="155" t="s">
        <v>52</v>
      </c>
      <c r="E777" s="187" t="s">
        <v>365</v>
      </c>
      <c r="F777" s="109">
        <v>200</v>
      </c>
      <c r="G777" s="156">
        <v>200</v>
      </c>
      <c r="H777" s="156">
        <v>200</v>
      </c>
    </row>
    <row r="778" spans="1:8" ht="15.75" outlineLevel="3" x14ac:dyDescent="0.25">
      <c r="A778" s="150" t="s">
        <v>491</v>
      </c>
      <c r="B778" s="150" t="s">
        <v>493</v>
      </c>
      <c r="C778" s="150" t="s">
        <v>301</v>
      </c>
      <c r="D778" s="150"/>
      <c r="E778" s="151" t="s">
        <v>302</v>
      </c>
      <c r="F778" s="152">
        <f t="shared" ref="F778" si="436">F779</f>
        <v>43900</v>
      </c>
      <c r="G778" s="152">
        <f t="shared" ref="G778:H778" si="437">G779</f>
        <v>43900</v>
      </c>
      <c r="H778" s="152">
        <f t="shared" si="437"/>
        <v>43900</v>
      </c>
    </row>
    <row r="779" spans="1:8" ht="15.75" outlineLevel="4" x14ac:dyDescent="0.25">
      <c r="A779" s="150" t="s">
        <v>491</v>
      </c>
      <c r="B779" s="150" t="s">
        <v>493</v>
      </c>
      <c r="C779" s="150" t="s">
        <v>303</v>
      </c>
      <c r="D779" s="150"/>
      <c r="E779" s="151" t="s">
        <v>495</v>
      </c>
      <c r="F779" s="152">
        <f>F782+F780+F784</f>
        <v>43900</v>
      </c>
      <c r="G779" s="152">
        <f t="shared" ref="G779:H779" si="438">G782+G780+G784</f>
        <v>43900</v>
      </c>
      <c r="H779" s="152">
        <f t="shared" si="438"/>
        <v>43900</v>
      </c>
    </row>
    <row r="780" spans="1:8" ht="31.5" outlineLevel="2" x14ac:dyDescent="0.25">
      <c r="A780" s="164" t="s">
        <v>491</v>
      </c>
      <c r="B780" s="164" t="s">
        <v>493</v>
      </c>
      <c r="C780" s="150" t="s">
        <v>551</v>
      </c>
      <c r="D780" s="150"/>
      <c r="E780" s="151" t="s">
        <v>552</v>
      </c>
      <c r="F780" s="152">
        <f t="shared" ref="F780" si="439">F781</f>
        <v>1000</v>
      </c>
      <c r="G780" s="152">
        <f t="shared" ref="G780:H780" si="440">G781</f>
        <v>1000</v>
      </c>
      <c r="H780" s="152">
        <f t="shared" si="440"/>
        <v>1000</v>
      </c>
    </row>
    <row r="781" spans="1:8" ht="15.75" outlineLevel="2" x14ac:dyDescent="0.25">
      <c r="A781" s="167" t="s">
        <v>491</v>
      </c>
      <c r="B781" s="167" t="s">
        <v>493</v>
      </c>
      <c r="C781" s="155" t="s">
        <v>551</v>
      </c>
      <c r="D781" s="155" t="s">
        <v>52</v>
      </c>
      <c r="E781" s="103" t="s">
        <v>53</v>
      </c>
      <c r="F781" s="109">
        <v>1000</v>
      </c>
      <c r="G781" s="109">
        <v>1000</v>
      </c>
      <c r="H781" s="109">
        <v>1000</v>
      </c>
    </row>
    <row r="782" spans="1:8" ht="31.5" outlineLevel="5" x14ac:dyDescent="0.25">
      <c r="A782" s="150" t="s">
        <v>491</v>
      </c>
      <c r="B782" s="150" t="s">
        <v>493</v>
      </c>
      <c r="C782" s="150" t="s">
        <v>304</v>
      </c>
      <c r="D782" s="150"/>
      <c r="E782" s="151" t="s">
        <v>360</v>
      </c>
      <c r="F782" s="152">
        <f t="shared" ref="F782:F784" si="441">F783</f>
        <v>12900</v>
      </c>
      <c r="G782" s="152">
        <f t="shared" ref="G782:H784" si="442">G783</f>
        <v>12900</v>
      </c>
      <c r="H782" s="152">
        <f t="shared" si="442"/>
        <v>12900</v>
      </c>
    </row>
    <row r="783" spans="1:8" ht="15.75" outlineLevel="7" x14ac:dyDescent="0.25">
      <c r="A783" s="155" t="s">
        <v>491</v>
      </c>
      <c r="B783" s="155" t="s">
        <v>493</v>
      </c>
      <c r="C783" s="155" t="s">
        <v>304</v>
      </c>
      <c r="D783" s="155" t="s">
        <v>52</v>
      </c>
      <c r="E783" s="103" t="s">
        <v>53</v>
      </c>
      <c r="F783" s="109">
        <v>12900</v>
      </c>
      <c r="G783" s="156">
        <v>12900</v>
      </c>
      <c r="H783" s="156">
        <v>12900</v>
      </c>
    </row>
    <row r="784" spans="1:8" ht="31.5" outlineLevel="5" x14ac:dyDescent="0.25">
      <c r="A784" s="150" t="s">
        <v>491</v>
      </c>
      <c r="B784" s="150" t="s">
        <v>493</v>
      </c>
      <c r="C784" s="150" t="s">
        <v>304</v>
      </c>
      <c r="D784" s="150"/>
      <c r="E784" s="151" t="s">
        <v>624</v>
      </c>
      <c r="F784" s="152">
        <f t="shared" si="441"/>
        <v>30000</v>
      </c>
      <c r="G784" s="152">
        <f t="shared" si="442"/>
        <v>30000</v>
      </c>
      <c r="H784" s="152">
        <f t="shared" si="442"/>
        <v>30000</v>
      </c>
    </row>
    <row r="785" spans="1:8" ht="15.75" outlineLevel="7" x14ac:dyDescent="0.25">
      <c r="A785" s="155" t="s">
        <v>491</v>
      </c>
      <c r="B785" s="155" t="s">
        <v>493</v>
      </c>
      <c r="C785" s="155" t="s">
        <v>304</v>
      </c>
      <c r="D785" s="155" t="s">
        <v>52</v>
      </c>
      <c r="E785" s="103" t="s">
        <v>53</v>
      </c>
      <c r="F785" s="109">
        <v>30000</v>
      </c>
      <c r="G785" s="156">
        <v>30000</v>
      </c>
      <c r="H785" s="156">
        <v>30000</v>
      </c>
    </row>
    <row r="786" spans="1:8" ht="31.5" outlineLevel="3" x14ac:dyDescent="0.25">
      <c r="A786" s="150" t="s">
        <v>491</v>
      </c>
      <c r="B786" s="150" t="s">
        <v>493</v>
      </c>
      <c r="C786" s="150" t="s">
        <v>289</v>
      </c>
      <c r="D786" s="150"/>
      <c r="E786" s="151" t="s">
        <v>290</v>
      </c>
      <c r="F786" s="152">
        <f>F787</f>
        <v>152500.4</v>
      </c>
      <c r="G786" s="152">
        <f>G787</f>
        <v>152335.4</v>
      </c>
      <c r="H786" s="152">
        <f>H787</f>
        <v>152500.4</v>
      </c>
    </row>
    <row r="787" spans="1:8" ht="15.75" outlineLevel="4" x14ac:dyDescent="0.25">
      <c r="A787" s="150" t="s">
        <v>491</v>
      </c>
      <c r="B787" s="150" t="s">
        <v>493</v>
      </c>
      <c r="C787" s="150" t="s">
        <v>291</v>
      </c>
      <c r="D787" s="150"/>
      <c r="E787" s="151" t="s">
        <v>31</v>
      </c>
      <c r="F787" s="152">
        <f t="shared" ref="F787" si="443">F788+F790+F792+F794+F796+F798</f>
        <v>152500.4</v>
      </c>
      <c r="G787" s="152">
        <f t="shared" ref="G787:H787" si="444">G788+G790+G792+G794+G796+G798</f>
        <v>152335.4</v>
      </c>
      <c r="H787" s="152">
        <f t="shared" si="444"/>
        <v>152500.4</v>
      </c>
    </row>
    <row r="788" spans="1:8" ht="15.75" outlineLevel="5" x14ac:dyDescent="0.25">
      <c r="A788" s="150" t="s">
        <v>491</v>
      </c>
      <c r="B788" s="150" t="s">
        <v>493</v>
      </c>
      <c r="C788" s="150" t="s">
        <v>305</v>
      </c>
      <c r="D788" s="150"/>
      <c r="E788" s="151" t="s">
        <v>306</v>
      </c>
      <c r="F788" s="152">
        <f>F789</f>
        <v>60632.9</v>
      </c>
      <c r="G788" s="152">
        <f>G789</f>
        <v>60632.9</v>
      </c>
      <c r="H788" s="152">
        <f>H789</f>
        <v>60632.9</v>
      </c>
    </row>
    <row r="789" spans="1:8" ht="15.75" outlineLevel="7" x14ac:dyDescent="0.25">
      <c r="A789" s="155" t="s">
        <v>491</v>
      </c>
      <c r="B789" s="155" t="s">
        <v>493</v>
      </c>
      <c r="C789" s="155" t="s">
        <v>305</v>
      </c>
      <c r="D789" s="155" t="s">
        <v>52</v>
      </c>
      <c r="E789" s="103" t="s">
        <v>53</v>
      </c>
      <c r="F789" s="109">
        <v>60632.9</v>
      </c>
      <c r="G789" s="156">
        <v>60632.9</v>
      </c>
      <c r="H789" s="156">
        <v>60632.9</v>
      </c>
    </row>
    <row r="790" spans="1:8" ht="15.75" outlineLevel="5" x14ac:dyDescent="0.25">
      <c r="A790" s="150" t="s">
        <v>491</v>
      </c>
      <c r="B790" s="150" t="s">
        <v>493</v>
      </c>
      <c r="C790" s="150" t="s">
        <v>307</v>
      </c>
      <c r="D790" s="150"/>
      <c r="E790" s="151" t="s">
        <v>308</v>
      </c>
      <c r="F790" s="152">
        <f t="shared" ref="F790" si="445">F791</f>
        <v>36509.4</v>
      </c>
      <c r="G790" s="152">
        <f t="shared" ref="G790:H790" si="446">G791</f>
        <v>36509.4</v>
      </c>
      <c r="H790" s="152">
        <f t="shared" si="446"/>
        <v>36509.4</v>
      </c>
    </row>
    <row r="791" spans="1:8" ht="15.75" outlineLevel="7" x14ac:dyDescent="0.25">
      <c r="A791" s="155" t="s">
        <v>491</v>
      </c>
      <c r="B791" s="155" t="s">
        <v>493</v>
      </c>
      <c r="C791" s="155" t="s">
        <v>307</v>
      </c>
      <c r="D791" s="155" t="s">
        <v>52</v>
      </c>
      <c r="E791" s="103" t="s">
        <v>53</v>
      </c>
      <c r="F791" s="186">
        <v>36509.4</v>
      </c>
      <c r="G791" s="156">
        <v>36509.4</v>
      </c>
      <c r="H791" s="156">
        <v>36509.4</v>
      </c>
    </row>
    <row r="792" spans="1:8" ht="15.75" outlineLevel="5" x14ac:dyDescent="0.25">
      <c r="A792" s="150" t="s">
        <v>491</v>
      </c>
      <c r="B792" s="150" t="s">
        <v>493</v>
      </c>
      <c r="C792" s="150" t="s">
        <v>309</v>
      </c>
      <c r="D792" s="150"/>
      <c r="E792" s="151" t="s">
        <v>310</v>
      </c>
      <c r="F792" s="152">
        <f t="shared" ref="F792" si="447">F793</f>
        <v>54758.1</v>
      </c>
      <c r="G792" s="152">
        <f t="shared" ref="G792:H792" si="448">G793</f>
        <v>54758.1</v>
      </c>
      <c r="H792" s="152">
        <f t="shared" si="448"/>
        <v>54758.1</v>
      </c>
    </row>
    <row r="793" spans="1:8" ht="15.75" outlineLevel="7" x14ac:dyDescent="0.25">
      <c r="A793" s="155" t="s">
        <v>491</v>
      </c>
      <c r="B793" s="155" t="s">
        <v>493</v>
      </c>
      <c r="C793" s="155" t="s">
        <v>309</v>
      </c>
      <c r="D793" s="155" t="s">
        <v>52</v>
      </c>
      <c r="E793" s="103" t="s">
        <v>53</v>
      </c>
      <c r="F793" s="109">
        <v>54758.1</v>
      </c>
      <c r="G793" s="156">
        <v>54758.1</v>
      </c>
      <c r="H793" s="156">
        <v>54758.1</v>
      </c>
    </row>
    <row r="794" spans="1:8" ht="15.75" outlineLevel="5" x14ac:dyDescent="0.25">
      <c r="A794" s="150" t="s">
        <v>491</v>
      </c>
      <c r="B794" s="150" t="s">
        <v>493</v>
      </c>
      <c r="C794" s="150" t="s">
        <v>311</v>
      </c>
      <c r="D794" s="150"/>
      <c r="E794" s="151" t="s">
        <v>312</v>
      </c>
      <c r="F794" s="152">
        <f t="shared" ref="F794" si="449">F795</f>
        <v>50</v>
      </c>
      <c r="G794" s="152">
        <f t="shared" ref="G794:H794" si="450">G795</f>
        <v>50</v>
      </c>
      <c r="H794" s="152">
        <f t="shared" si="450"/>
        <v>50</v>
      </c>
    </row>
    <row r="795" spans="1:8" ht="15.75" outlineLevel="7" x14ac:dyDescent="0.25">
      <c r="A795" s="155" t="s">
        <v>491</v>
      </c>
      <c r="B795" s="155" t="s">
        <v>493</v>
      </c>
      <c r="C795" s="155" t="s">
        <v>311</v>
      </c>
      <c r="D795" s="155" t="s">
        <v>52</v>
      </c>
      <c r="E795" s="103" t="s">
        <v>53</v>
      </c>
      <c r="F795" s="109">
        <v>50</v>
      </c>
      <c r="G795" s="156">
        <v>50</v>
      </c>
      <c r="H795" s="156">
        <v>50</v>
      </c>
    </row>
    <row r="796" spans="1:8" ht="31.5" outlineLevel="5" x14ac:dyDescent="0.25">
      <c r="A796" s="150" t="s">
        <v>491</v>
      </c>
      <c r="B796" s="150" t="s">
        <v>493</v>
      </c>
      <c r="C796" s="150" t="s">
        <v>313</v>
      </c>
      <c r="D796" s="150"/>
      <c r="E796" s="151" t="s">
        <v>314</v>
      </c>
      <c r="F796" s="152">
        <f t="shared" ref="F796" si="451">F797</f>
        <v>385</v>
      </c>
      <c r="G796" s="152">
        <f t="shared" ref="G796:H796" si="452">G797</f>
        <v>385</v>
      </c>
      <c r="H796" s="152">
        <f t="shared" si="452"/>
        <v>385</v>
      </c>
    </row>
    <row r="797" spans="1:8" ht="15.75" outlineLevel="7" x14ac:dyDescent="0.25">
      <c r="A797" s="155" t="s">
        <v>491</v>
      </c>
      <c r="B797" s="155" t="s">
        <v>493</v>
      </c>
      <c r="C797" s="155" t="s">
        <v>313</v>
      </c>
      <c r="D797" s="155" t="s">
        <v>52</v>
      </c>
      <c r="E797" s="103" t="s">
        <v>53</v>
      </c>
      <c r="F797" s="109">
        <v>385</v>
      </c>
      <c r="G797" s="156">
        <v>385</v>
      </c>
      <c r="H797" s="156">
        <v>385</v>
      </c>
    </row>
    <row r="798" spans="1:8" ht="31.5" outlineLevel="7" x14ac:dyDescent="0.25">
      <c r="A798" s="164" t="s">
        <v>491</v>
      </c>
      <c r="B798" s="164" t="s">
        <v>493</v>
      </c>
      <c r="C798" s="164" t="s">
        <v>512</v>
      </c>
      <c r="D798" s="164"/>
      <c r="E798" s="165" t="s">
        <v>846</v>
      </c>
      <c r="F798" s="152">
        <f t="shared" ref="F798" si="453">F799</f>
        <v>165</v>
      </c>
      <c r="G798" s="152"/>
      <c r="H798" s="152">
        <f t="shared" ref="H798" si="454">H799</f>
        <v>165</v>
      </c>
    </row>
    <row r="799" spans="1:8" ht="15.75" outlineLevel="7" x14ac:dyDescent="0.25">
      <c r="A799" s="167" t="s">
        <v>491</v>
      </c>
      <c r="B799" s="167" t="s">
        <v>493</v>
      </c>
      <c r="C799" s="167" t="s">
        <v>512</v>
      </c>
      <c r="D799" s="167" t="s">
        <v>52</v>
      </c>
      <c r="E799" s="169" t="s">
        <v>53</v>
      </c>
      <c r="F799" s="109">
        <v>165</v>
      </c>
      <c r="G799" s="156"/>
      <c r="H799" s="156">
        <v>165</v>
      </c>
    </row>
    <row r="800" spans="1:8" ht="15.75" outlineLevel="1" x14ac:dyDescent="0.25">
      <c r="A800" s="150" t="s">
        <v>491</v>
      </c>
      <c r="B800" s="150" t="s">
        <v>464</v>
      </c>
      <c r="C800" s="150"/>
      <c r="D800" s="150"/>
      <c r="E800" s="151" t="s">
        <v>465</v>
      </c>
      <c r="F800" s="152">
        <f>F801+F816</f>
        <v>31369.1</v>
      </c>
      <c r="G800" s="152">
        <f>G801+G816</f>
        <v>29329.1</v>
      </c>
      <c r="H800" s="152">
        <f>H801+H816</f>
        <v>29329.1</v>
      </c>
    </row>
    <row r="801" spans="1:8" ht="15.75" outlineLevel="2" x14ac:dyDescent="0.25">
      <c r="A801" s="150" t="s">
        <v>491</v>
      </c>
      <c r="B801" s="150" t="s">
        <v>464</v>
      </c>
      <c r="C801" s="150" t="s">
        <v>135</v>
      </c>
      <c r="D801" s="150"/>
      <c r="E801" s="151" t="s">
        <v>136</v>
      </c>
      <c r="F801" s="152">
        <f>F802+F808</f>
        <v>29883.1</v>
      </c>
      <c r="G801" s="152">
        <f>G802+G808</f>
        <v>27843.1</v>
      </c>
      <c r="H801" s="152">
        <f>H802+H808</f>
        <v>27843.1</v>
      </c>
    </row>
    <row r="802" spans="1:8" ht="15.75" outlineLevel="3" x14ac:dyDescent="0.25">
      <c r="A802" s="150" t="s">
        <v>491</v>
      </c>
      <c r="B802" s="150" t="s">
        <v>464</v>
      </c>
      <c r="C802" s="150" t="s">
        <v>198</v>
      </c>
      <c r="D802" s="150"/>
      <c r="E802" s="151" t="s">
        <v>199</v>
      </c>
      <c r="F802" s="152">
        <f>F803</f>
        <v>5054.6000000000004</v>
      </c>
      <c r="G802" s="152">
        <f>G803</f>
        <v>3014.6</v>
      </c>
      <c r="H802" s="152">
        <f>H803</f>
        <v>3014.6</v>
      </c>
    </row>
    <row r="803" spans="1:8" ht="15.75" outlineLevel="4" x14ac:dyDescent="0.25">
      <c r="A803" s="150" t="s">
        <v>491</v>
      </c>
      <c r="B803" s="150" t="s">
        <v>464</v>
      </c>
      <c r="C803" s="150" t="s">
        <v>200</v>
      </c>
      <c r="D803" s="150"/>
      <c r="E803" s="151" t="s">
        <v>372</v>
      </c>
      <c r="F803" s="152">
        <f>F804+F806</f>
        <v>5054.6000000000004</v>
      </c>
      <c r="G803" s="152">
        <f>G804+G806</f>
        <v>3014.6</v>
      </c>
      <c r="H803" s="152">
        <f>H804+H806</f>
        <v>3014.6</v>
      </c>
    </row>
    <row r="804" spans="1:8" ht="15.75" outlineLevel="5" x14ac:dyDescent="0.25">
      <c r="A804" s="150" t="s">
        <v>491</v>
      </c>
      <c r="B804" s="150" t="s">
        <v>464</v>
      </c>
      <c r="C804" s="150" t="s">
        <v>315</v>
      </c>
      <c r="D804" s="150"/>
      <c r="E804" s="151" t="s">
        <v>316</v>
      </c>
      <c r="F804" s="152">
        <f>F805</f>
        <v>4790</v>
      </c>
      <c r="G804" s="152">
        <f t="shared" ref="G804:H804" si="455">G805</f>
        <v>2750</v>
      </c>
      <c r="H804" s="152">
        <f t="shared" si="455"/>
        <v>2750</v>
      </c>
    </row>
    <row r="805" spans="1:8" ht="15.75" outlineLevel="7" x14ac:dyDescent="0.25">
      <c r="A805" s="155" t="s">
        <v>491</v>
      </c>
      <c r="B805" s="155" t="s">
        <v>464</v>
      </c>
      <c r="C805" s="155" t="s">
        <v>315</v>
      </c>
      <c r="D805" s="155" t="s">
        <v>52</v>
      </c>
      <c r="E805" s="103" t="s">
        <v>53</v>
      </c>
      <c r="F805" s="186">
        <v>4790</v>
      </c>
      <c r="G805" s="156">
        <v>2750</v>
      </c>
      <c r="H805" s="156">
        <v>2750</v>
      </c>
    </row>
    <row r="806" spans="1:8" ht="15.75" outlineLevel="5" x14ac:dyDescent="0.25">
      <c r="A806" s="150" t="s">
        <v>491</v>
      </c>
      <c r="B806" s="150" t="s">
        <v>464</v>
      </c>
      <c r="C806" s="150" t="s">
        <v>317</v>
      </c>
      <c r="D806" s="150"/>
      <c r="E806" s="151" t="s">
        <v>318</v>
      </c>
      <c r="F806" s="152">
        <f t="shared" ref="F806" si="456">F807</f>
        <v>264.60000000000002</v>
      </c>
      <c r="G806" s="152">
        <f t="shared" ref="G806:H806" si="457">G807</f>
        <v>264.60000000000002</v>
      </c>
      <c r="H806" s="152">
        <f t="shared" si="457"/>
        <v>264.60000000000002</v>
      </c>
    </row>
    <row r="807" spans="1:8" ht="15.75" outlineLevel="7" x14ac:dyDescent="0.25">
      <c r="A807" s="155" t="s">
        <v>491</v>
      </c>
      <c r="B807" s="155" t="s">
        <v>464</v>
      </c>
      <c r="C807" s="155" t="s">
        <v>317</v>
      </c>
      <c r="D807" s="155" t="s">
        <v>7</v>
      </c>
      <c r="E807" s="103" t="s">
        <v>8</v>
      </c>
      <c r="F807" s="109">
        <v>264.60000000000002</v>
      </c>
      <c r="G807" s="109">
        <v>264.60000000000002</v>
      </c>
      <c r="H807" s="109">
        <v>264.60000000000002</v>
      </c>
    </row>
    <row r="808" spans="1:8" ht="31.5" outlineLevel="3" x14ac:dyDescent="0.25">
      <c r="A808" s="150" t="s">
        <v>491</v>
      </c>
      <c r="B808" s="150" t="s">
        <v>464</v>
      </c>
      <c r="C808" s="150" t="s">
        <v>289</v>
      </c>
      <c r="D808" s="150"/>
      <c r="E808" s="151" t="s">
        <v>290</v>
      </c>
      <c r="F808" s="152">
        <f t="shared" ref="F808" si="458">F809</f>
        <v>24828.5</v>
      </c>
      <c r="G808" s="152">
        <f t="shared" ref="G808:H808" si="459">G809</f>
        <v>24828.5</v>
      </c>
      <c r="H808" s="152">
        <f t="shared" si="459"/>
        <v>24828.5</v>
      </c>
    </row>
    <row r="809" spans="1:8" ht="15.75" outlineLevel="4" x14ac:dyDescent="0.25">
      <c r="A809" s="150" t="s">
        <v>491</v>
      </c>
      <c r="B809" s="150" t="s">
        <v>464</v>
      </c>
      <c r="C809" s="150" t="s">
        <v>291</v>
      </c>
      <c r="D809" s="150"/>
      <c r="E809" s="151" t="s">
        <v>31</v>
      </c>
      <c r="F809" s="152">
        <f t="shared" ref="F809" si="460">F810+F814</f>
        <v>24828.5</v>
      </c>
      <c r="G809" s="152">
        <f t="shared" ref="G809:H809" si="461">G810+G814</f>
        <v>24828.5</v>
      </c>
      <c r="H809" s="152">
        <f t="shared" si="461"/>
        <v>24828.5</v>
      </c>
    </row>
    <row r="810" spans="1:8" ht="15.75" outlineLevel="5" x14ac:dyDescent="0.25">
      <c r="A810" s="150" t="s">
        <v>491</v>
      </c>
      <c r="B810" s="150" t="s">
        <v>464</v>
      </c>
      <c r="C810" s="150" t="s">
        <v>319</v>
      </c>
      <c r="D810" s="150"/>
      <c r="E810" s="151" t="s">
        <v>33</v>
      </c>
      <c r="F810" s="152">
        <f t="shared" ref="F810" si="462">F811+F812+F813</f>
        <v>8825.5</v>
      </c>
      <c r="G810" s="152">
        <f t="shared" ref="G810:H810" si="463">G811+G812+G813</f>
        <v>8825.5</v>
      </c>
      <c r="H810" s="152">
        <f t="shared" si="463"/>
        <v>8825.5</v>
      </c>
    </row>
    <row r="811" spans="1:8" ht="31.5" outlineLevel="7" x14ac:dyDescent="0.25">
      <c r="A811" s="155" t="s">
        <v>491</v>
      </c>
      <c r="B811" s="155" t="s">
        <v>464</v>
      </c>
      <c r="C811" s="155" t="s">
        <v>319</v>
      </c>
      <c r="D811" s="155" t="s">
        <v>4</v>
      </c>
      <c r="E811" s="103" t="s">
        <v>5</v>
      </c>
      <c r="F811" s="191">
        <v>8522.5</v>
      </c>
      <c r="G811" s="156">
        <v>8522.5</v>
      </c>
      <c r="H811" s="156">
        <v>8522.5</v>
      </c>
    </row>
    <row r="812" spans="1:8" ht="15.75" outlineLevel="7" x14ac:dyDescent="0.25">
      <c r="A812" s="155" t="s">
        <v>491</v>
      </c>
      <c r="B812" s="155" t="s">
        <v>464</v>
      </c>
      <c r="C812" s="155" t="s">
        <v>319</v>
      </c>
      <c r="D812" s="155" t="s">
        <v>7</v>
      </c>
      <c r="E812" s="103" t="s">
        <v>8</v>
      </c>
      <c r="F812" s="191">
        <v>302.7</v>
      </c>
      <c r="G812" s="156">
        <v>302.7</v>
      </c>
      <c r="H812" s="156">
        <v>302.7</v>
      </c>
    </row>
    <row r="813" spans="1:8" ht="15.75" outlineLevel="7" x14ac:dyDescent="0.25">
      <c r="A813" s="155" t="s">
        <v>491</v>
      </c>
      <c r="B813" s="155" t="s">
        <v>464</v>
      </c>
      <c r="C813" s="155" t="s">
        <v>319</v>
      </c>
      <c r="D813" s="155" t="s">
        <v>15</v>
      </c>
      <c r="E813" s="103" t="s">
        <v>16</v>
      </c>
      <c r="F813" s="109">
        <v>0.3</v>
      </c>
      <c r="G813" s="156">
        <v>0.3</v>
      </c>
      <c r="H813" s="156">
        <v>0.3</v>
      </c>
    </row>
    <row r="814" spans="1:8" ht="15.75" outlineLevel="5" x14ac:dyDescent="0.25">
      <c r="A814" s="150" t="s">
        <v>491</v>
      </c>
      <c r="B814" s="150" t="s">
        <v>464</v>
      </c>
      <c r="C814" s="150" t="s">
        <v>320</v>
      </c>
      <c r="D814" s="150"/>
      <c r="E814" s="151" t="s">
        <v>321</v>
      </c>
      <c r="F814" s="152">
        <f t="shared" ref="F814" si="464">F815</f>
        <v>16003</v>
      </c>
      <c r="G814" s="152">
        <f t="shared" ref="G814:H814" si="465">G815</f>
        <v>16003</v>
      </c>
      <c r="H814" s="152">
        <f t="shared" si="465"/>
        <v>16003</v>
      </c>
    </row>
    <row r="815" spans="1:8" ht="15.75" outlineLevel="7" x14ac:dyDescent="0.25">
      <c r="A815" s="155" t="s">
        <v>491</v>
      </c>
      <c r="B815" s="155" t="s">
        <v>464</v>
      </c>
      <c r="C815" s="155" t="s">
        <v>320</v>
      </c>
      <c r="D815" s="155" t="s">
        <v>52</v>
      </c>
      <c r="E815" s="103" t="s">
        <v>53</v>
      </c>
      <c r="F815" s="186">
        <v>16003</v>
      </c>
      <c r="G815" s="156">
        <v>16003</v>
      </c>
      <c r="H815" s="156">
        <v>16003</v>
      </c>
    </row>
    <row r="816" spans="1:8" ht="15.75" outlineLevel="2" x14ac:dyDescent="0.25">
      <c r="A816" s="150" t="s">
        <v>491</v>
      </c>
      <c r="B816" s="150" t="s">
        <v>464</v>
      </c>
      <c r="C816" s="150" t="s">
        <v>36</v>
      </c>
      <c r="D816" s="150"/>
      <c r="E816" s="151" t="s">
        <v>37</v>
      </c>
      <c r="F816" s="152">
        <f>F817</f>
        <v>1486</v>
      </c>
      <c r="G816" s="152">
        <f>G817</f>
        <v>1486</v>
      </c>
      <c r="H816" s="152">
        <f>H817</f>
        <v>1486</v>
      </c>
    </row>
    <row r="817" spans="1:8" ht="15.75" outlineLevel="3" x14ac:dyDescent="0.25">
      <c r="A817" s="150" t="s">
        <v>491</v>
      </c>
      <c r="B817" s="150" t="s">
        <v>464</v>
      </c>
      <c r="C817" s="150" t="s">
        <v>38</v>
      </c>
      <c r="D817" s="150"/>
      <c r="E817" s="151" t="s">
        <v>39</v>
      </c>
      <c r="F817" s="152">
        <f>F818+F821+F824</f>
        <v>1486</v>
      </c>
      <c r="G817" s="152">
        <f>G818+G821+G824</f>
        <v>1486</v>
      </c>
      <c r="H817" s="152">
        <f>H818+H821+H824</f>
        <v>1486</v>
      </c>
    </row>
    <row r="818" spans="1:8" ht="15.75" outlineLevel="4" x14ac:dyDescent="0.25">
      <c r="A818" s="150" t="s">
        <v>491</v>
      </c>
      <c r="B818" s="150" t="s">
        <v>464</v>
      </c>
      <c r="C818" s="150" t="s">
        <v>95</v>
      </c>
      <c r="D818" s="150"/>
      <c r="E818" s="151" t="s">
        <v>96</v>
      </c>
      <c r="F818" s="152">
        <f t="shared" ref="F818:F819" si="466">F819</f>
        <v>1360</v>
      </c>
      <c r="G818" s="152">
        <f t="shared" ref="G818:H819" si="467">G819</f>
        <v>1360</v>
      </c>
      <c r="H818" s="152">
        <f t="shared" si="467"/>
        <v>1360</v>
      </c>
    </row>
    <row r="819" spans="1:8" ht="15.75" outlineLevel="4" x14ac:dyDescent="0.25">
      <c r="A819" s="150" t="s">
        <v>491</v>
      </c>
      <c r="B819" s="150" t="s">
        <v>464</v>
      </c>
      <c r="C819" s="164" t="s">
        <v>97</v>
      </c>
      <c r="D819" s="164"/>
      <c r="E819" s="165" t="s">
        <v>98</v>
      </c>
      <c r="F819" s="152">
        <f t="shared" si="466"/>
        <v>1360</v>
      </c>
      <c r="G819" s="152">
        <f t="shared" si="467"/>
        <v>1360</v>
      </c>
      <c r="H819" s="152">
        <f t="shared" si="467"/>
        <v>1360</v>
      </c>
    </row>
    <row r="820" spans="1:8" ht="15.75" outlineLevel="4" x14ac:dyDescent="0.25">
      <c r="A820" s="155" t="s">
        <v>491</v>
      </c>
      <c r="B820" s="155" t="s">
        <v>464</v>
      </c>
      <c r="C820" s="167" t="s">
        <v>97</v>
      </c>
      <c r="D820" s="155" t="s">
        <v>7</v>
      </c>
      <c r="E820" s="103" t="s">
        <v>8</v>
      </c>
      <c r="F820" s="109">
        <v>1360</v>
      </c>
      <c r="G820" s="156">
        <v>1360</v>
      </c>
      <c r="H820" s="156">
        <v>1360</v>
      </c>
    </row>
    <row r="821" spans="1:8" ht="15.75" outlineLevel="4" x14ac:dyDescent="0.25">
      <c r="A821" s="150" t="s">
        <v>491</v>
      </c>
      <c r="B821" s="150" t="s">
        <v>464</v>
      </c>
      <c r="C821" s="150" t="s">
        <v>283</v>
      </c>
      <c r="D821" s="150"/>
      <c r="E821" s="151" t="s">
        <v>284</v>
      </c>
      <c r="F821" s="152">
        <f t="shared" ref="F821:F822" si="468">F822</f>
        <v>72</v>
      </c>
      <c r="G821" s="152">
        <f t="shared" ref="G821:H822" si="469">G822</f>
        <v>72</v>
      </c>
      <c r="H821" s="152">
        <f t="shared" si="469"/>
        <v>72</v>
      </c>
    </row>
    <row r="822" spans="1:8" ht="15.75" outlineLevel="5" x14ac:dyDescent="0.25">
      <c r="A822" s="150" t="s">
        <v>491</v>
      </c>
      <c r="B822" s="150" t="s">
        <v>464</v>
      </c>
      <c r="C822" s="150" t="s">
        <v>285</v>
      </c>
      <c r="D822" s="150"/>
      <c r="E822" s="151" t="s">
        <v>286</v>
      </c>
      <c r="F822" s="152">
        <f t="shared" si="468"/>
        <v>72</v>
      </c>
      <c r="G822" s="152">
        <f t="shared" si="469"/>
        <v>72</v>
      </c>
      <c r="H822" s="152">
        <f t="shared" si="469"/>
        <v>72</v>
      </c>
    </row>
    <row r="823" spans="1:8" ht="15.75" outlineLevel="7" x14ac:dyDescent="0.25">
      <c r="A823" s="155" t="s">
        <v>491</v>
      </c>
      <c r="B823" s="155" t="s">
        <v>464</v>
      </c>
      <c r="C823" s="155" t="s">
        <v>285</v>
      </c>
      <c r="D823" s="155" t="s">
        <v>7</v>
      </c>
      <c r="E823" s="103" t="s">
        <v>8</v>
      </c>
      <c r="F823" s="109">
        <v>72</v>
      </c>
      <c r="G823" s="156">
        <v>72</v>
      </c>
      <c r="H823" s="156">
        <v>72</v>
      </c>
    </row>
    <row r="824" spans="1:8" ht="15.75" outlineLevel="4" x14ac:dyDescent="0.25">
      <c r="A824" s="150" t="s">
        <v>491</v>
      </c>
      <c r="B824" s="150" t="s">
        <v>464</v>
      </c>
      <c r="C824" s="150" t="s">
        <v>322</v>
      </c>
      <c r="D824" s="150"/>
      <c r="E824" s="151" t="s">
        <v>323</v>
      </c>
      <c r="F824" s="152">
        <f t="shared" ref="F824:F825" si="470">F825</f>
        <v>54</v>
      </c>
      <c r="G824" s="152">
        <f t="shared" ref="G824:H825" si="471">G825</f>
        <v>54</v>
      </c>
      <c r="H824" s="152">
        <f t="shared" si="471"/>
        <v>54</v>
      </c>
    </row>
    <row r="825" spans="1:8" ht="15.75" outlineLevel="5" x14ac:dyDescent="0.25">
      <c r="A825" s="150" t="s">
        <v>491</v>
      </c>
      <c r="B825" s="150" t="s">
        <v>464</v>
      </c>
      <c r="C825" s="150" t="s">
        <v>324</v>
      </c>
      <c r="D825" s="150"/>
      <c r="E825" s="151" t="s">
        <v>325</v>
      </c>
      <c r="F825" s="152">
        <f t="shared" si="470"/>
        <v>54</v>
      </c>
      <c r="G825" s="152">
        <f t="shared" si="471"/>
        <v>54</v>
      </c>
      <c r="H825" s="152">
        <f t="shared" si="471"/>
        <v>54</v>
      </c>
    </row>
    <row r="826" spans="1:8" ht="15.75" outlineLevel="7" x14ac:dyDescent="0.25">
      <c r="A826" s="155" t="s">
        <v>491</v>
      </c>
      <c r="B826" s="155" t="s">
        <v>464</v>
      </c>
      <c r="C826" s="155" t="s">
        <v>324</v>
      </c>
      <c r="D826" s="155" t="s">
        <v>7</v>
      </c>
      <c r="E826" s="103" t="s">
        <v>8</v>
      </c>
      <c r="F826" s="109">
        <v>54</v>
      </c>
      <c r="G826" s="156">
        <v>54</v>
      </c>
      <c r="H826" s="156">
        <v>54</v>
      </c>
    </row>
    <row r="827" spans="1:8" ht="15.75" outlineLevel="7" x14ac:dyDescent="0.25">
      <c r="A827" s="155"/>
      <c r="B827" s="155"/>
      <c r="C827" s="155"/>
      <c r="D827" s="155"/>
      <c r="E827" s="103"/>
      <c r="F827" s="109"/>
      <c r="G827" s="109"/>
      <c r="H827" s="109"/>
    </row>
    <row r="828" spans="1:8" ht="15.75" x14ac:dyDescent="0.25">
      <c r="A828" s="150" t="s">
        <v>496</v>
      </c>
      <c r="B828" s="150"/>
      <c r="C828" s="150"/>
      <c r="D828" s="150"/>
      <c r="E828" s="151" t="s">
        <v>497</v>
      </c>
      <c r="F828" s="152">
        <f>F829+F836+F854+F861</f>
        <v>166183.5</v>
      </c>
      <c r="G828" s="152">
        <f>G829+G836+G854+G861</f>
        <v>164241.69999999998</v>
      </c>
      <c r="H828" s="152">
        <f>H829+H836+H854+H861</f>
        <v>164241.69999999998</v>
      </c>
    </row>
    <row r="829" spans="1:8" ht="15.75" x14ac:dyDescent="0.25">
      <c r="A829" s="150" t="s">
        <v>496</v>
      </c>
      <c r="B829" s="150" t="s">
        <v>401</v>
      </c>
      <c r="C829" s="150"/>
      <c r="D829" s="150"/>
      <c r="E829" s="154" t="s">
        <v>402</v>
      </c>
      <c r="F829" s="152">
        <f t="shared" ref="F829:F833" si="472">F830</f>
        <v>23.9</v>
      </c>
      <c r="G829" s="152">
        <f t="shared" ref="G829:H833" si="473">G830</f>
        <v>23.9</v>
      </c>
      <c r="H829" s="152">
        <f t="shared" si="473"/>
        <v>23.9</v>
      </c>
    </row>
    <row r="830" spans="1:8" ht="15.75" outlineLevel="1" x14ac:dyDescent="0.25">
      <c r="A830" s="150" t="s">
        <v>496</v>
      </c>
      <c r="B830" s="150" t="s">
        <v>405</v>
      </c>
      <c r="C830" s="150"/>
      <c r="D830" s="150"/>
      <c r="E830" s="151" t="s">
        <v>406</v>
      </c>
      <c r="F830" s="152">
        <f t="shared" si="472"/>
        <v>23.9</v>
      </c>
      <c r="G830" s="152">
        <f t="shared" si="473"/>
        <v>23.9</v>
      </c>
      <c r="H830" s="152">
        <f t="shared" si="473"/>
        <v>23.9</v>
      </c>
    </row>
    <row r="831" spans="1:8" ht="15.75" outlineLevel="2" x14ac:dyDescent="0.25">
      <c r="A831" s="150" t="s">
        <v>496</v>
      </c>
      <c r="B831" s="150" t="s">
        <v>405</v>
      </c>
      <c r="C831" s="150" t="s">
        <v>26</v>
      </c>
      <c r="D831" s="150"/>
      <c r="E831" s="151" t="s">
        <v>27</v>
      </c>
      <c r="F831" s="152">
        <f t="shared" si="472"/>
        <v>23.9</v>
      </c>
      <c r="G831" s="152">
        <f t="shared" si="473"/>
        <v>23.9</v>
      </c>
      <c r="H831" s="152">
        <f t="shared" si="473"/>
        <v>23.9</v>
      </c>
    </row>
    <row r="832" spans="1:8" ht="15.75" outlineLevel="3" x14ac:dyDescent="0.25">
      <c r="A832" s="150" t="s">
        <v>496</v>
      </c>
      <c r="B832" s="150" t="s">
        <v>405</v>
      </c>
      <c r="C832" s="150" t="s">
        <v>58</v>
      </c>
      <c r="D832" s="150"/>
      <c r="E832" s="151" t="s">
        <v>59</v>
      </c>
      <c r="F832" s="152">
        <f t="shared" si="472"/>
        <v>23.9</v>
      </c>
      <c r="G832" s="152">
        <f t="shared" si="473"/>
        <v>23.9</v>
      </c>
      <c r="H832" s="152">
        <f t="shared" si="473"/>
        <v>23.9</v>
      </c>
    </row>
    <row r="833" spans="1:8" ht="31.5" outlineLevel="4" x14ac:dyDescent="0.25">
      <c r="A833" s="150" t="s">
        <v>496</v>
      </c>
      <c r="B833" s="150" t="s">
        <v>405</v>
      </c>
      <c r="C833" s="150" t="s">
        <v>60</v>
      </c>
      <c r="D833" s="150"/>
      <c r="E833" s="151" t="s">
        <v>61</v>
      </c>
      <c r="F833" s="152">
        <f t="shared" si="472"/>
        <v>23.9</v>
      </c>
      <c r="G833" s="152">
        <f t="shared" si="473"/>
        <v>23.9</v>
      </c>
      <c r="H833" s="152">
        <f t="shared" si="473"/>
        <v>23.9</v>
      </c>
    </row>
    <row r="834" spans="1:8" ht="15.75" outlineLevel="5" x14ac:dyDescent="0.25">
      <c r="A834" s="150" t="s">
        <v>496</v>
      </c>
      <c r="B834" s="150" t="s">
        <v>405</v>
      </c>
      <c r="C834" s="150" t="s">
        <v>62</v>
      </c>
      <c r="D834" s="150"/>
      <c r="E834" s="151" t="s">
        <v>63</v>
      </c>
      <c r="F834" s="152">
        <f>F835</f>
        <v>23.9</v>
      </c>
      <c r="G834" s="152">
        <f>G835</f>
        <v>23.9</v>
      </c>
      <c r="H834" s="152">
        <f>H835</f>
        <v>23.9</v>
      </c>
    </row>
    <row r="835" spans="1:8" ht="15.75" outlineLevel="7" x14ac:dyDescent="0.25">
      <c r="A835" s="155" t="s">
        <v>496</v>
      </c>
      <c r="B835" s="155" t="s">
        <v>405</v>
      </c>
      <c r="C835" s="155" t="s">
        <v>62</v>
      </c>
      <c r="D835" s="155" t="s">
        <v>7</v>
      </c>
      <c r="E835" s="103" t="s">
        <v>8</v>
      </c>
      <c r="F835" s="109">
        <v>23.9</v>
      </c>
      <c r="G835" s="156">
        <v>23.9</v>
      </c>
      <c r="H835" s="156">
        <v>23.9</v>
      </c>
    </row>
    <row r="836" spans="1:8" ht="15.75" outlineLevel="7" x14ac:dyDescent="0.25">
      <c r="A836" s="150" t="s">
        <v>496</v>
      </c>
      <c r="B836" s="150" t="s">
        <v>407</v>
      </c>
      <c r="C836" s="155"/>
      <c r="D836" s="155"/>
      <c r="E836" s="154" t="s">
        <v>408</v>
      </c>
      <c r="F836" s="152">
        <f t="shared" ref="F836" si="474">F837+F848</f>
        <v>1109</v>
      </c>
      <c r="G836" s="152">
        <f t="shared" ref="G836:H836" si="475">G837+G848</f>
        <v>1109</v>
      </c>
      <c r="H836" s="152">
        <f t="shared" si="475"/>
        <v>1109</v>
      </c>
    </row>
    <row r="837" spans="1:8" ht="15.75" outlineLevel="1" x14ac:dyDescent="0.25">
      <c r="A837" s="150" t="s">
        <v>496</v>
      </c>
      <c r="B837" s="150" t="s">
        <v>409</v>
      </c>
      <c r="C837" s="150"/>
      <c r="D837" s="150"/>
      <c r="E837" s="151" t="s">
        <v>410</v>
      </c>
      <c r="F837" s="152">
        <f t="shared" ref="F837" si="476">F838+F843</f>
        <v>109</v>
      </c>
      <c r="G837" s="152">
        <f t="shared" ref="G837:H837" si="477">G838+G843</f>
        <v>109</v>
      </c>
      <c r="H837" s="152">
        <f t="shared" si="477"/>
        <v>109</v>
      </c>
    </row>
    <row r="838" spans="1:8" ht="15.75" outlineLevel="1" x14ac:dyDescent="0.25">
      <c r="A838" s="150" t="s">
        <v>496</v>
      </c>
      <c r="B838" s="150" t="s">
        <v>409</v>
      </c>
      <c r="C838" s="150" t="s">
        <v>227</v>
      </c>
      <c r="D838" s="150"/>
      <c r="E838" s="151" t="s">
        <v>228</v>
      </c>
      <c r="F838" s="152">
        <f t="shared" ref="F838:F841" si="478">F839</f>
        <v>91</v>
      </c>
      <c r="G838" s="152">
        <f t="shared" ref="G838:H841" si="479">G839</f>
        <v>91</v>
      </c>
      <c r="H838" s="152">
        <f t="shared" si="479"/>
        <v>91</v>
      </c>
    </row>
    <row r="839" spans="1:8" ht="15.75" outlineLevel="1" x14ac:dyDescent="0.25">
      <c r="A839" s="150" t="s">
        <v>496</v>
      </c>
      <c r="B839" s="150" t="s">
        <v>409</v>
      </c>
      <c r="C839" s="150" t="s">
        <v>331</v>
      </c>
      <c r="D839" s="150"/>
      <c r="E839" s="151" t="s">
        <v>332</v>
      </c>
      <c r="F839" s="152">
        <f t="shared" si="478"/>
        <v>91</v>
      </c>
      <c r="G839" s="152">
        <f t="shared" si="479"/>
        <v>91</v>
      </c>
      <c r="H839" s="152">
        <f t="shared" si="479"/>
        <v>91</v>
      </c>
    </row>
    <row r="840" spans="1:8" ht="15.75" outlineLevel="1" x14ac:dyDescent="0.25">
      <c r="A840" s="150" t="s">
        <v>496</v>
      </c>
      <c r="B840" s="150" t="s">
        <v>409</v>
      </c>
      <c r="C840" s="150" t="s">
        <v>333</v>
      </c>
      <c r="D840" s="150"/>
      <c r="E840" s="151" t="s">
        <v>31</v>
      </c>
      <c r="F840" s="152">
        <f t="shared" si="478"/>
        <v>91</v>
      </c>
      <c r="G840" s="152">
        <f t="shared" si="479"/>
        <v>91</v>
      </c>
      <c r="H840" s="152">
        <f t="shared" si="479"/>
        <v>91</v>
      </c>
    </row>
    <row r="841" spans="1:8" ht="15.75" outlineLevel="1" x14ac:dyDescent="0.25">
      <c r="A841" s="150" t="s">
        <v>496</v>
      </c>
      <c r="B841" s="150" t="s">
        <v>409</v>
      </c>
      <c r="C841" s="150" t="s">
        <v>334</v>
      </c>
      <c r="D841" s="150"/>
      <c r="E841" s="151" t="s">
        <v>663</v>
      </c>
      <c r="F841" s="152">
        <f t="shared" si="478"/>
        <v>91</v>
      </c>
      <c r="G841" s="152">
        <f t="shared" si="479"/>
        <v>91</v>
      </c>
      <c r="H841" s="152">
        <f t="shared" si="479"/>
        <v>91</v>
      </c>
    </row>
    <row r="842" spans="1:8" ht="15.75" outlineLevel="1" x14ac:dyDescent="0.25">
      <c r="A842" s="155" t="s">
        <v>496</v>
      </c>
      <c r="B842" s="155" t="s">
        <v>409</v>
      </c>
      <c r="C842" s="155" t="s">
        <v>334</v>
      </c>
      <c r="D842" s="155" t="s">
        <v>52</v>
      </c>
      <c r="E842" s="103" t="s">
        <v>53</v>
      </c>
      <c r="F842" s="109">
        <v>91</v>
      </c>
      <c r="G842" s="156">
        <v>91</v>
      </c>
      <c r="H842" s="156">
        <v>91</v>
      </c>
    </row>
    <row r="843" spans="1:8" ht="15.75" outlineLevel="2" x14ac:dyDescent="0.25">
      <c r="A843" s="150" t="s">
        <v>496</v>
      </c>
      <c r="B843" s="150" t="s">
        <v>409</v>
      </c>
      <c r="C843" s="150" t="s">
        <v>26</v>
      </c>
      <c r="D843" s="150"/>
      <c r="E843" s="151" t="s">
        <v>27</v>
      </c>
      <c r="F843" s="152">
        <f t="shared" ref="F843:F846" si="480">F844</f>
        <v>18</v>
      </c>
      <c r="G843" s="152">
        <f t="shared" ref="G843:H846" si="481">G844</f>
        <v>18</v>
      </c>
      <c r="H843" s="152">
        <f t="shared" si="481"/>
        <v>18</v>
      </c>
    </row>
    <row r="844" spans="1:8" ht="15.75" outlineLevel="3" x14ac:dyDescent="0.25">
      <c r="A844" s="150" t="s">
        <v>496</v>
      </c>
      <c r="B844" s="150" t="s">
        <v>409</v>
      </c>
      <c r="C844" s="150" t="s">
        <v>58</v>
      </c>
      <c r="D844" s="150"/>
      <c r="E844" s="151" t="s">
        <v>59</v>
      </c>
      <c r="F844" s="152">
        <f t="shared" si="480"/>
        <v>18</v>
      </c>
      <c r="G844" s="152">
        <f t="shared" si="481"/>
        <v>18</v>
      </c>
      <c r="H844" s="152">
        <f t="shared" si="481"/>
        <v>18</v>
      </c>
    </row>
    <row r="845" spans="1:8" ht="31.5" outlineLevel="4" x14ac:dyDescent="0.25">
      <c r="A845" s="150" t="s">
        <v>496</v>
      </c>
      <c r="B845" s="150" t="s">
        <v>409</v>
      </c>
      <c r="C845" s="150" t="s">
        <v>60</v>
      </c>
      <c r="D845" s="150"/>
      <c r="E845" s="151" t="s">
        <v>61</v>
      </c>
      <c r="F845" s="152">
        <f t="shared" si="480"/>
        <v>18</v>
      </c>
      <c r="G845" s="152">
        <f t="shared" si="481"/>
        <v>18</v>
      </c>
      <c r="H845" s="152">
        <f t="shared" si="481"/>
        <v>18</v>
      </c>
    </row>
    <row r="846" spans="1:8" ht="15.75" outlineLevel="5" x14ac:dyDescent="0.25">
      <c r="A846" s="150" t="s">
        <v>496</v>
      </c>
      <c r="B846" s="150" t="s">
        <v>409</v>
      </c>
      <c r="C846" s="150" t="s">
        <v>62</v>
      </c>
      <c r="D846" s="150"/>
      <c r="E846" s="151" t="s">
        <v>63</v>
      </c>
      <c r="F846" s="152">
        <f t="shared" si="480"/>
        <v>18</v>
      </c>
      <c r="G846" s="152">
        <f t="shared" si="481"/>
        <v>18</v>
      </c>
      <c r="H846" s="152">
        <f t="shared" si="481"/>
        <v>18</v>
      </c>
    </row>
    <row r="847" spans="1:8" ht="15.75" outlineLevel="7" x14ac:dyDescent="0.25">
      <c r="A847" s="155" t="s">
        <v>496</v>
      </c>
      <c r="B847" s="155" t="s">
        <v>409</v>
      </c>
      <c r="C847" s="155" t="s">
        <v>62</v>
      </c>
      <c r="D847" s="155" t="s">
        <v>7</v>
      </c>
      <c r="E847" s="103" t="s">
        <v>8</v>
      </c>
      <c r="F847" s="109">
        <v>18</v>
      </c>
      <c r="G847" s="156">
        <v>18</v>
      </c>
      <c r="H847" s="156">
        <v>18</v>
      </c>
    </row>
    <row r="848" spans="1:8" ht="15.75" outlineLevel="1" x14ac:dyDescent="0.25">
      <c r="A848" s="150" t="s">
        <v>496</v>
      </c>
      <c r="B848" s="150" t="s">
        <v>460</v>
      </c>
      <c r="C848" s="150"/>
      <c r="D848" s="150"/>
      <c r="E848" s="151" t="s">
        <v>461</v>
      </c>
      <c r="F848" s="152">
        <f t="shared" ref="F848:F852" si="482">F849</f>
        <v>1000</v>
      </c>
      <c r="G848" s="152">
        <f t="shared" ref="G848:H852" si="483">G849</f>
        <v>1000</v>
      </c>
      <c r="H848" s="152">
        <f t="shared" si="483"/>
        <v>1000</v>
      </c>
    </row>
    <row r="849" spans="1:8" ht="15.75" outlineLevel="2" x14ac:dyDescent="0.25">
      <c r="A849" s="150" t="s">
        <v>496</v>
      </c>
      <c r="B849" s="150" t="s">
        <v>460</v>
      </c>
      <c r="C849" s="150" t="s">
        <v>227</v>
      </c>
      <c r="D849" s="150"/>
      <c r="E849" s="151" t="s">
        <v>228</v>
      </c>
      <c r="F849" s="152">
        <f t="shared" si="482"/>
        <v>1000</v>
      </c>
      <c r="G849" s="152">
        <f t="shared" si="483"/>
        <v>1000</v>
      </c>
      <c r="H849" s="152">
        <f t="shared" si="483"/>
        <v>1000</v>
      </c>
    </row>
    <row r="850" spans="1:8" ht="15.75" outlineLevel="3" x14ac:dyDescent="0.25">
      <c r="A850" s="150" t="s">
        <v>496</v>
      </c>
      <c r="B850" s="150" t="s">
        <v>460</v>
      </c>
      <c r="C850" s="150" t="s">
        <v>331</v>
      </c>
      <c r="D850" s="150"/>
      <c r="E850" s="151" t="s">
        <v>332</v>
      </c>
      <c r="F850" s="152">
        <f t="shared" si="482"/>
        <v>1000</v>
      </c>
      <c r="G850" s="152">
        <f t="shared" si="483"/>
        <v>1000</v>
      </c>
      <c r="H850" s="152">
        <f t="shared" si="483"/>
        <v>1000</v>
      </c>
    </row>
    <row r="851" spans="1:8" ht="15.75" outlineLevel="4" x14ac:dyDescent="0.25">
      <c r="A851" s="150" t="s">
        <v>496</v>
      </c>
      <c r="B851" s="150" t="s">
        <v>460</v>
      </c>
      <c r="C851" s="150" t="s">
        <v>333</v>
      </c>
      <c r="D851" s="150"/>
      <c r="E851" s="151" t="s">
        <v>31</v>
      </c>
      <c r="F851" s="152">
        <f t="shared" si="482"/>
        <v>1000</v>
      </c>
      <c r="G851" s="152">
        <f t="shared" si="483"/>
        <v>1000</v>
      </c>
      <c r="H851" s="152">
        <f t="shared" si="483"/>
        <v>1000</v>
      </c>
    </row>
    <row r="852" spans="1:8" ht="15.75" outlineLevel="5" x14ac:dyDescent="0.25">
      <c r="A852" s="150" t="s">
        <v>496</v>
      </c>
      <c r="B852" s="150" t="s">
        <v>460</v>
      </c>
      <c r="C852" s="150" t="s">
        <v>335</v>
      </c>
      <c r="D852" s="150"/>
      <c r="E852" s="151" t="s">
        <v>336</v>
      </c>
      <c r="F852" s="152">
        <f t="shared" si="482"/>
        <v>1000</v>
      </c>
      <c r="G852" s="152">
        <f t="shared" si="483"/>
        <v>1000</v>
      </c>
      <c r="H852" s="152">
        <f t="shared" si="483"/>
        <v>1000</v>
      </c>
    </row>
    <row r="853" spans="1:8" ht="15.75" outlineLevel="7" x14ac:dyDescent="0.25">
      <c r="A853" s="155" t="s">
        <v>496</v>
      </c>
      <c r="B853" s="155" t="s">
        <v>460</v>
      </c>
      <c r="C853" s="155" t="s">
        <v>335</v>
      </c>
      <c r="D853" s="155" t="s">
        <v>52</v>
      </c>
      <c r="E853" s="103" t="s">
        <v>53</v>
      </c>
      <c r="F853" s="109">
        <v>1000</v>
      </c>
      <c r="G853" s="156">
        <v>1000</v>
      </c>
      <c r="H853" s="156">
        <v>1000</v>
      </c>
    </row>
    <row r="854" spans="1:8" ht="15.75" outlineLevel="7" x14ac:dyDescent="0.25">
      <c r="A854" s="150" t="s">
        <v>496</v>
      </c>
      <c r="B854" s="150" t="s">
        <v>466</v>
      </c>
      <c r="C854" s="155"/>
      <c r="D854" s="155"/>
      <c r="E854" s="192" t="s">
        <v>467</v>
      </c>
      <c r="F854" s="152">
        <f>F855</f>
        <v>780</v>
      </c>
      <c r="G854" s="152">
        <f>G855</f>
        <v>780</v>
      </c>
      <c r="H854" s="152">
        <f>H855</f>
        <v>780</v>
      </c>
    </row>
    <row r="855" spans="1:8" ht="15.75" outlineLevel="1" x14ac:dyDescent="0.25">
      <c r="A855" s="150" t="s">
        <v>496</v>
      </c>
      <c r="B855" s="150" t="s">
        <v>474</v>
      </c>
      <c r="C855" s="150"/>
      <c r="D855" s="150"/>
      <c r="E855" s="151" t="s">
        <v>475</v>
      </c>
      <c r="F855" s="152">
        <f t="shared" ref="F855:F859" si="484">F856</f>
        <v>780</v>
      </c>
      <c r="G855" s="152">
        <f t="shared" ref="G855:H859" si="485">G856</f>
        <v>780</v>
      </c>
      <c r="H855" s="152">
        <f t="shared" si="485"/>
        <v>780</v>
      </c>
    </row>
    <row r="856" spans="1:8" ht="15.75" outlineLevel="2" x14ac:dyDescent="0.25">
      <c r="A856" s="150" t="s">
        <v>496</v>
      </c>
      <c r="B856" s="150" t="s">
        <v>474</v>
      </c>
      <c r="C856" s="150" t="s">
        <v>227</v>
      </c>
      <c r="D856" s="150"/>
      <c r="E856" s="151" t="s">
        <v>228</v>
      </c>
      <c r="F856" s="152">
        <f t="shared" si="484"/>
        <v>780</v>
      </c>
      <c r="G856" s="152">
        <f t="shared" si="485"/>
        <v>780</v>
      </c>
      <c r="H856" s="152">
        <f t="shared" si="485"/>
        <v>780</v>
      </c>
    </row>
    <row r="857" spans="1:8" ht="15.75" outlineLevel="3" x14ac:dyDescent="0.25">
      <c r="A857" s="150" t="s">
        <v>496</v>
      </c>
      <c r="B857" s="150" t="s">
        <v>474</v>
      </c>
      <c r="C857" s="150" t="s">
        <v>229</v>
      </c>
      <c r="D857" s="150"/>
      <c r="E857" s="151" t="s">
        <v>230</v>
      </c>
      <c r="F857" s="152">
        <f t="shared" si="484"/>
        <v>780</v>
      </c>
      <c r="G857" s="152">
        <f t="shared" si="485"/>
        <v>780</v>
      </c>
      <c r="H857" s="152">
        <f t="shared" si="485"/>
        <v>780</v>
      </c>
    </row>
    <row r="858" spans="1:8" ht="15.75" outlineLevel="4" x14ac:dyDescent="0.25">
      <c r="A858" s="150" t="s">
        <v>496</v>
      </c>
      <c r="B858" s="150" t="s">
        <v>474</v>
      </c>
      <c r="C858" s="150" t="s">
        <v>337</v>
      </c>
      <c r="D858" s="150"/>
      <c r="E858" s="151" t="s">
        <v>338</v>
      </c>
      <c r="F858" s="152">
        <f t="shared" si="484"/>
        <v>780</v>
      </c>
      <c r="G858" s="152">
        <f t="shared" si="485"/>
        <v>780</v>
      </c>
      <c r="H858" s="152">
        <f t="shared" si="485"/>
        <v>780</v>
      </c>
    </row>
    <row r="859" spans="1:8" ht="15.75" outlineLevel="5" x14ac:dyDescent="0.25">
      <c r="A859" s="150" t="s">
        <v>496</v>
      </c>
      <c r="B859" s="150" t="s">
        <v>474</v>
      </c>
      <c r="C859" s="150" t="s">
        <v>339</v>
      </c>
      <c r="D859" s="150"/>
      <c r="E859" s="151" t="s">
        <v>340</v>
      </c>
      <c r="F859" s="152">
        <f t="shared" si="484"/>
        <v>780</v>
      </c>
      <c r="G859" s="152">
        <f t="shared" si="485"/>
        <v>780</v>
      </c>
      <c r="H859" s="152">
        <f t="shared" si="485"/>
        <v>780</v>
      </c>
    </row>
    <row r="860" spans="1:8" ht="15.75" outlineLevel="7" x14ac:dyDescent="0.25">
      <c r="A860" s="155" t="s">
        <v>496</v>
      </c>
      <c r="B860" s="155" t="s">
        <v>474</v>
      </c>
      <c r="C860" s="155" t="s">
        <v>339</v>
      </c>
      <c r="D860" s="155" t="s">
        <v>19</v>
      </c>
      <c r="E860" s="103" t="s">
        <v>20</v>
      </c>
      <c r="F860" s="109">
        <v>780</v>
      </c>
      <c r="G860" s="156">
        <v>780</v>
      </c>
      <c r="H860" s="156">
        <v>780</v>
      </c>
    </row>
    <row r="861" spans="1:8" ht="15.75" outlineLevel="7" x14ac:dyDescent="0.25">
      <c r="A861" s="150" t="s">
        <v>496</v>
      </c>
      <c r="B861" s="150" t="s">
        <v>476</v>
      </c>
      <c r="C861" s="155"/>
      <c r="D861" s="155"/>
      <c r="E861" s="154" t="s">
        <v>477</v>
      </c>
      <c r="F861" s="152">
        <f>F862+F882+F888</f>
        <v>164270.6</v>
      </c>
      <c r="G861" s="152">
        <f>G862+G882+G888</f>
        <v>162328.79999999999</v>
      </c>
      <c r="H861" s="152">
        <f>H862+H882+H888</f>
        <v>162328.79999999999</v>
      </c>
    </row>
    <row r="862" spans="1:8" ht="15.75" outlineLevel="1" x14ac:dyDescent="0.25">
      <c r="A862" s="150" t="s">
        <v>496</v>
      </c>
      <c r="B862" s="150" t="s">
        <v>478</v>
      </c>
      <c r="C862" s="150"/>
      <c r="D862" s="150"/>
      <c r="E862" s="151" t="s">
        <v>479</v>
      </c>
      <c r="F862" s="152">
        <f>F863+F868</f>
        <v>10773.199999999999</v>
      </c>
      <c r="G862" s="152">
        <f t="shared" ref="G862:H862" si="486">G863+G868</f>
        <v>8831.4</v>
      </c>
      <c r="H862" s="152">
        <f t="shared" si="486"/>
        <v>8831.4</v>
      </c>
    </row>
    <row r="863" spans="1:8" ht="15.75" outlineLevel="2" x14ac:dyDescent="0.25">
      <c r="A863" s="150" t="s">
        <v>496</v>
      </c>
      <c r="B863" s="150" t="s">
        <v>478</v>
      </c>
      <c r="C863" s="150" t="s">
        <v>36</v>
      </c>
      <c r="D863" s="150"/>
      <c r="E863" s="151" t="s">
        <v>37</v>
      </c>
      <c r="F863" s="152">
        <f t="shared" ref="F863:F866" si="487">F864</f>
        <v>15.3</v>
      </c>
      <c r="G863" s="152">
        <f t="shared" ref="G863:H866" si="488">G864</f>
        <v>15.3</v>
      </c>
      <c r="H863" s="152">
        <f t="shared" si="488"/>
        <v>15.3</v>
      </c>
    </row>
    <row r="864" spans="1:8" ht="15.75" outlineLevel="3" x14ac:dyDescent="0.25">
      <c r="A864" s="150" t="s">
        <v>496</v>
      </c>
      <c r="B864" s="150" t="s">
        <v>478</v>
      </c>
      <c r="C864" s="150" t="s">
        <v>38</v>
      </c>
      <c r="D864" s="150"/>
      <c r="E864" s="151" t="s">
        <v>39</v>
      </c>
      <c r="F864" s="152">
        <f>F865</f>
        <v>15.3</v>
      </c>
      <c r="G864" s="152">
        <f t="shared" si="488"/>
        <v>15.3</v>
      </c>
      <c r="H864" s="152">
        <f t="shared" si="488"/>
        <v>15.3</v>
      </c>
    </row>
    <row r="865" spans="1:8" ht="15.75" outlineLevel="4" x14ac:dyDescent="0.25">
      <c r="A865" s="150" t="s">
        <v>496</v>
      </c>
      <c r="B865" s="150" t="s">
        <v>478</v>
      </c>
      <c r="C865" s="150" t="s">
        <v>322</v>
      </c>
      <c r="D865" s="150"/>
      <c r="E865" s="151" t="s">
        <v>323</v>
      </c>
      <c r="F865" s="152">
        <f t="shared" si="487"/>
        <v>15.3</v>
      </c>
      <c r="G865" s="152">
        <f t="shared" si="488"/>
        <v>15.3</v>
      </c>
      <c r="H865" s="152">
        <f t="shared" si="488"/>
        <v>15.3</v>
      </c>
    </row>
    <row r="866" spans="1:8" ht="15.75" outlineLevel="5" x14ac:dyDescent="0.25">
      <c r="A866" s="150" t="s">
        <v>496</v>
      </c>
      <c r="B866" s="150" t="s">
        <v>478</v>
      </c>
      <c r="C866" s="150" t="s">
        <v>324</v>
      </c>
      <c r="D866" s="150"/>
      <c r="E866" s="151" t="s">
        <v>325</v>
      </c>
      <c r="F866" s="152">
        <f t="shared" si="487"/>
        <v>15.3</v>
      </c>
      <c r="G866" s="152">
        <f t="shared" si="488"/>
        <v>15.3</v>
      </c>
      <c r="H866" s="152">
        <f t="shared" si="488"/>
        <v>15.3</v>
      </c>
    </row>
    <row r="867" spans="1:8" ht="15.75" outlineLevel="7" x14ac:dyDescent="0.25">
      <c r="A867" s="155" t="s">
        <v>496</v>
      </c>
      <c r="B867" s="155" t="s">
        <v>478</v>
      </c>
      <c r="C867" s="155" t="s">
        <v>324</v>
      </c>
      <c r="D867" s="155" t="s">
        <v>7</v>
      </c>
      <c r="E867" s="103" t="s">
        <v>8</v>
      </c>
      <c r="F867" s="109">
        <v>15.3</v>
      </c>
      <c r="G867" s="156">
        <v>15.3</v>
      </c>
      <c r="H867" s="156">
        <v>15.3</v>
      </c>
    </row>
    <row r="868" spans="1:8" ht="15.75" outlineLevel="2" x14ac:dyDescent="0.25">
      <c r="A868" s="150" t="s">
        <v>496</v>
      </c>
      <c r="B868" s="150" t="s">
        <v>478</v>
      </c>
      <c r="C868" s="150" t="s">
        <v>227</v>
      </c>
      <c r="D868" s="150"/>
      <c r="E868" s="151" t="s">
        <v>228</v>
      </c>
      <c r="F868" s="152">
        <f t="shared" ref="F868" si="489">F869</f>
        <v>10757.9</v>
      </c>
      <c r="G868" s="152">
        <f t="shared" ref="G868:H868" si="490">G869</f>
        <v>8816.1</v>
      </c>
      <c r="H868" s="152">
        <f t="shared" si="490"/>
        <v>8816.1</v>
      </c>
    </row>
    <row r="869" spans="1:8" ht="15.75" outlineLevel="3" x14ac:dyDescent="0.25">
      <c r="A869" s="150" t="s">
        <v>496</v>
      </c>
      <c r="B869" s="150" t="s">
        <v>478</v>
      </c>
      <c r="C869" s="150" t="s">
        <v>229</v>
      </c>
      <c r="D869" s="150"/>
      <c r="E869" s="151" t="s">
        <v>230</v>
      </c>
      <c r="F869" s="152">
        <f>F870+F877</f>
        <v>10757.9</v>
      </c>
      <c r="G869" s="152">
        <f>G870+G877</f>
        <v>8816.1</v>
      </c>
      <c r="H869" s="152">
        <f>H870+H877</f>
        <v>8816.1</v>
      </c>
    </row>
    <row r="870" spans="1:8" ht="15.75" outlineLevel="4" x14ac:dyDescent="0.25">
      <c r="A870" s="150" t="s">
        <v>496</v>
      </c>
      <c r="B870" s="150" t="s">
        <v>478</v>
      </c>
      <c r="C870" s="150" t="s">
        <v>231</v>
      </c>
      <c r="D870" s="150"/>
      <c r="E870" s="151" t="s">
        <v>232</v>
      </c>
      <c r="F870" s="152">
        <f>F875+F873+F871</f>
        <v>6415</v>
      </c>
      <c r="G870" s="152">
        <f>G875+G873+G871</f>
        <v>4462.6000000000004</v>
      </c>
      <c r="H870" s="152">
        <f>H875+H873+H871</f>
        <v>4462.6000000000004</v>
      </c>
    </row>
    <row r="871" spans="1:8" ht="15.75" outlineLevel="4" x14ac:dyDescent="0.25">
      <c r="A871" s="150" t="s">
        <v>496</v>
      </c>
      <c r="B871" s="150" t="s">
        <v>478</v>
      </c>
      <c r="C871" s="150" t="s">
        <v>513</v>
      </c>
      <c r="D871" s="150"/>
      <c r="E871" s="151" t="s">
        <v>514</v>
      </c>
      <c r="F871" s="152">
        <f t="shared" ref="F871" si="491">F872</f>
        <v>1500</v>
      </c>
      <c r="G871" s="152">
        <f t="shared" ref="G871:H871" si="492">G872</f>
        <v>1500</v>
      </c>
      <c r="H871" s="152">
        <f t="shared" si="492"/>
        <v>1500</v>
      </c>
    </row>
    <row r="872" spans="1:8" ht="15.75" outlineLevel="4" x14ac:dyDescent="0.25">
      <c r="A872" s="155" t="s">
        <v>496</v>
      </c>
      <c r="B872" s="155" t="s">
        <v>478</v>
      </c>
      <c r="C872" s="155" t="s">
        <v>513</v>
      </c>
      <c r="D872" s="155" t="s">
        <v>52</v>
      </c>
      <c r="E872" s="103" t="s">
        <v>53</v>
      </c>
      <c r="F872" s="109">
        <v>1500</v>
      </c>
      <c r="G872" s="156">
        <v>1500</v>
      </c>
      <c r="H872" s="156">
        <v>1500</v>
      </c>
    </row>
    <row r="873" spans="1:8" ht="15.75" outlineLevel="4" x14ac:dyDescent="0.25">
      <c r="A873" s="150" t="s">
        <v>496</v>
      </c>
      <c r="B873" s="150" t="s">
        <v>478</v>
      </c>
      <c r="C873" s="150" t="s">
        <v>341</v>
      </c>
      <c r="D873" s="150"/>
      <c r="E873" s="151" t="s">
        <v>342</v>
      </c>
      <c r="F873" s="152">
        <f>F874</f>
        <v>215</v>
      </c>
      <c r="G873" s="152">
        <f t="shared" ref="G873:H873" si="493">G874</f>
        <v>962.6</v>
      </c>
      <c r="H873" s="152">
        <f t="shared" si="493"/>
        <v>962.6</v>
      </c>
    </row>
    <row r="874" spans="1:8" ht="15.75" outlineLevel="4" x14ac:dyDescent="0.25">
      <c r="A874" s="155" t="s">
        <v>496</v>
      </c>
      <c r="B874" s="155" t="s">
        <v>478</v>
      </c>
      <c r="C874" s="155" t="s">
        <v>341</v>
      </c>
      <c r="D874" s="155" t="s">
        <v>52</v>
      </c>
      <c r="E874" s="103" t="s">
        <v>53</v>
      </c>
      <c r="F874" s="109">
        <v>215</v>
      </c>
      <c r="G874" s="156">
        <v>962.6</v>
      </c>
      <c r="H874" s="156">
        <v>962.6</v>
      </c>
    </row>
    <row r="875" spans="1:8" ht="31.5" outlineLevel="7" x14ac:dyDescent="0.25">
      <c r="A875" s="150" t="s">
        <v>496</v>
      </c>
      <c r="B875" s="150" t="s">
        <v>478</v>
      </c>
      <c r="C875" s="150" t="s">
        <v>388</v>
      </c>
      <c r="D875" s="155"/>
      <c r="E875" s="151" t="s">
        <v>389</v>
      </c>
      <c r="F875" s="152">
        <f>F876</f>
        <v>4700</v>
      </c>
      <c r="G875" s="152">
        <f>G876</f>
        <v>2000</v>
      </c>
      <c r="H875" s="152">
        <f>H876</f>
        <v>2000</v>
      </c>
    </row>
    <row r="876" spans="1:8" ht="15.75" outlineLevel="7" x14ac:dyDescent="0.25">
      <c r="A876" s="155" t="s">
        <v>496</v>
      </c>
      <c r="B876" s="155" t="s">
        <v>478</v>
      </c>
      <c r="C876" s="155" t="s">
        <v>388</v>
      </c>
      <c r="D876" s="155" t="s">
        <v>52</v>
      </c>
      <c r="E876" s="103" t="s">
        <v>53</v>
      </c>
      <c r="F876" s="109">
        <f>1750+2950</f>
        <v>4700</v>
      </c>
      <c r="G876" s="156">
        <v>2000</v>
      </c>
      <c r="H876" s="156">
        <v>2000</v>
      </c>
    </row>
    <row r="877" spans="1:8" ht="15.75" outlineLevel="4" x14ac:dyDescent="0.25">
      <c r="A877" s="150" t="s">
        <v>496</v>
      </c>
      <c r="B877" s="150" t="s">
        <v>478</v>
      </c>
      <c r="C877" s="150" t="s">
        <v>337</v>
      </c>
      <c r="D877" s="150"/>
      <c r="E877" s="151" t="s">
        <v>338</v>
      </c>
      <c r="F877" s="152">
        <f>F878</f>
        <v>4342.8999999999996</v>
      </c>
      <c r="G877" s="152">
        <f t="shared" ref="G877:H877" si="494">G878</f>
        <v>4353.5</v>
      </c>
      <c r="H877" s="152">
        <f t="shared" si="494"/>
        <v>4353.5</v>
      </c>
    </row>
    <row r="878" spans="1:8" ht="15.75" outlineLevel="5" x14ac:dyDescent="0.25">
      <c r="A878" s="150" t="s">
        <v>496</v>
      </c>
      <c r="B878" s="150" t="s">
        <v>478</v>
      </c>
      <c r="C878" s="150" t="s">
        <v>343</v>
      </c>
      <c r="D878" s="164"/>
      <c r="E878" s="165" t="s">
        <v>344</v>
      </c>
      <c r="F878" s="193">
        <f t="shared" ref="F878" si="495">F879+F880+F881</f>
        <v>4342.8999999999996</v>
      </c>
      <c r="G878" s="193">
        <f t="shared" ref="G878:H878" si="496">G879+G880+G881</f>
        <v>4353.5</v>
      </c>
      <c r="H878" s="193">
        <f t="shared" si="496"/>
        <v>4353.5</v>
      </c>
    </row>
    <row r="879" spans="1:8" ht="15.75" outlineLevel="7" x14ac:dyDescent="0.25">
      <c r="A879" s="155" t="s">
        <v>496</v>
      </c>
      <c r="B879" s="155" t="s">
        <v>478</v>
      </c>
      <c r="C879" s="155" t="s">
        <v>343</v>
      </c>
      <c r="D879" s="167" t="s">
        <v>7</v>
      </c>
      <c r="E879" s="169" t="s">
        <v>8</v>
      </c>
      <c r="F879" s="191">
        <v>973</v>
      </c>
      <c r="G879" s="156">
        <v>973</v>
      </c>
      <c r="H879" s="156">
        <v>973</v>
      </c>
    </row>
    <row r="880" spans="1:8" ht="15.75" outlineLevel="7" x14ac:dyDescent="0.25">
      <c r="A880" s="155" t="s">
        <v>496</v>
      </c>
      <c r="B880" s="155" t="s">
        <v>478</v>
      </c>
      <c r="C880" s="155" t="s">
        <v>343</v>
      </c>
      <c r="D880" s="167" t="s">
        <v>19</v>
      </c>
      <c r="E880" s="169" t="s">
        <v>20</v>
      </c>
      <c r="F880" s="191">
        <v>303.39999999999998</v>
      </c>
      <c r="G880" s="156">
        <v>380.5</v>
      </c>
      <c r="H880" s="156">
        <v>380.5</v>
      </c>
    </row>
    <row r="881" spans="1:8" ht="15.75" outlineLevel="7" x14ac:dyDescent="0.25">
      <c r="A881" s="155" t="s">
        <v>496</v>
      </c>
      <c r="B881" s="155" t="s">
        <v>478</v>
      </c>
      <c r="C881" s="155" t="s">
        <v>343</v>
      </c>
      <c r="D881" s="167" t="s">
        <v>52</v>
      </c>
      <c r="E881" s="169" t="s">
        <v>53</v>
      </c>
      <c r="F881" s="191">
        <v>3066.5</v>
      </c>
      <c r="G881" s="156">
        <v>3000</v>
      </c>
      <c r="H881" s="156">
        <v>3000</v>
      </c>
    </row>
    <row r="882" spans="1:8" ht="15.75" outlineLevel="1" x14ac:dyDescent="0.25">
      <c r="A882" s="150" t="s">
        <v>496</v>
      </c>
      <c r="B882" s="150" t="s">
        <v>498</v>
      </c>
      <c r="C882" s="150"/>
      <c r="D882" s="150"/>
      <c r="E882" s="151" t="s">
        <v>499</v>
      </c>
      <c r="F882" s="152">
        <f t="shared" ref="F882:F883" si="497">F883</f>
        <v>146774.5</v>
      </c>
      <c r="G882" s="152">
        <f t="shared" ref="G882:H886" si="498">G883</f>
        <v>146774.5</v>
      </c>
      <c r="H882" s="152">
        <f t="shared" si="498"/>
        <v>146774.5</v>
      </c>
    </row>
    <row r="883" spans="1:8" ht="15.75" outlineLevel="2" x14ac:dyDescent="0.25">
      <c r="A883" s="150" t="s">
        <v>496</v>
      </c>
      <c r="B883" s="150" t="s">
        <v>498</v>
      </c>
      <c r="C883" s="150" t="s">
        <v>227</v>
      </c>
      <c r="D883" s="150"/>
      <c r="E883" s="151" t="s">
        <v>228</v>
      </c>
      <c r="F883" s="152">
        <f t="shared" si="497"/>
        <v>146774.5</v>
      </c>
      <c r="G883" s="152">
        <f t="shared" si="498"/>
        <v>146774.5</v>
      </c>
      <c r="H883" s="152">
        <f t="shared" si="498"/>
        <v>146774.5</v>
      </c>
    </row>
    <row r="884" spans="1:8" ht="15.75" outlineLevel="7" x14ac:dyDescent="0.25">
      <c r="A884" s="150" t="s">
        <v>496</v>
      </c>
      <c r="B884" s="150" t="s">
        <v>498</v>
      </c>
      <c r="C884" s="150" t="s">
        <v>331</v>
      </c>
      <c r="D884" s="150"/>
      <c r="E884" s="151" t="s">
        <v>332</v>
      </c>
      <c r="F884" s="152">
        <f t="shared" ref="F884:F886" si="499">F885</f>
        <v>146774.5</v>
      </c>
      <c r="G884" s="152">
        <f t="shared" si="498"/>
        <v>146774.5</v>
      </c>
      <c r="H884" s="152">
        <f t="shared" si="498"/>
        <v>146774.5</v>
      </c>
    </row>
    <row r="885" spans="1:8" ht="15.75" outlineLevel="7" x14ac:dyDescent="0.25">
      <c r="A885" s="150" t="s">
        <v>496</v>
      </c>
      <c r="B885" s="150" t="s">
        <v>498</v>
      </c>
      <c r="C885" s="150" t="s">
        <v>333</v>
      </c>
      <c r="D885" s="150"/>
      <c r="E885" s="151" t="s">
        <v>31</v>
      </c>
      <c r="F885" s="152">
        <f t="shared" si="499"/>
        <v>146774.5</v>
      </c>
      <c r="G885" s="152">
        <f t="shared" si="498"/>
        <v>146774.5</v>
      </c>
      <c r="H885" s="152">
        <f t="shared" si="498"/>
        <v>146774.5</v>
      </c>
    </row>
    <row r="886" spans="1:8" ht="15.75" outlineLevel="7" x14ac:dyDescent="0.25">
      <c r="A886" s="150" t="s">
        <v>496</v>
      </c>
      <c r="B886" s="150" t="s">
        <v>498</v>
      </c>
      <c r="C886" s="150" t="s">
        <v>334</v>
      </c>
      <c r="D886" s="150"/>
      <c r="E886" s="151" t="s">
        <v>663</v>
      </c>
      <c r="F886" s="152">
        <f t="shared" si="499"/>
        <v>146774.5</v>
      </c>
      <c r="G886" s="152">
        <f t="shared" si="498"/>
        <v>146774.5</v>
      </c>
      <c r="H886" s="152">
        <f t="shared" si="498"/>
        <v>146774.5</v>
      </c>
    </row>
    <row r="887" spans="1:8" ht="15.75" outlineLevel="7" x14ac:dyDescent="0.25">
      <c r="A887" s="155" t="s">
        <v>496</v>
      </c>
      <c r="B887" s="155" t="s">
        <v>498</v>
      </c>
      <c r="C887" s="155" t="s">
        <v>334</v>
      </c>
      <c r="D887" s="155" t="s">
        <v>52</v>
      </c>
      <c r="E887" s="103" t="s">
        <v>53</v>
      </c>
      <c r="F887" s="109">
        <f>146774.5</f>
        <v>146774.5</v>
      </c>
      <c r="G887" s="156">
        <v>146774.5</v>
      </c>
      <c r="H887" s="156">
        <v>146774.5</v>
      </c>
    </row>
    <row r="888" spans="1:8" ht="15.75" outlineLevel="1" x14ac:dyDescent="0.25">
      <c r="A888" s="150" t="s">
        <v>496</v>
      </c>
      <c r="B888" s="150" t="s">
        <v>500</v>
      </c>
      <c r="C888" s="150"/>
      <c r="D888" s="150"/>
      <c r="E888" s="151" t="s">
        <v>501</v>
      </c>
      <c r="F888" s="152">
        <f t="shared" ref="F888:F891" si="500">F889</f>
        <v>6722.9</v>
      </c>
      <c r="G888" s="152">
        <f t="shared" ref="G888:H891" si="501">G889</f>
        <v>6722.9</v>
      </c>
      <c r="H888" s="152">
        <f t="shared" si="501"/>
        <v>6722.9</v>
      </c>
    </row>
    <row r="889" spans="1:8" ht="15.75" outlineLevel="2" x14ac:dyDescent="0.25">
      <c r="A889" s="150" t="s">
        <v>496</v>
      </c>
      <c r="B889" s="150" t="s">
        <v>500</v>
      </c>
      <c r="C889" s="150" t="s">
        <v>227</v>
      </c>
      <c r="D889" s="150"/>
      <c r="E889" s="151" t="s">
        <v>228</v>
      </c>
      <c r="F889" s="152">
        <f t="shared" si="500"/>
        <v>6722.9</v>
      </c>
      <c r="G889" s="152">
        <f t="shared" si="501"/>
        <v>6722.9</v>
      </c>
      <c r="H889" s="152">
        <f t="shared" si="501"/>
        <v>6722.9</v>
      </c>
    </row>
    <row r="890" spans="1:8" ht="15.75" outlineLevel="3" x14ac:dyDescent="0.25">
      <c r="A890" s="150" t="s">
        <v>496</v>
      </c>
      <c r="B890" s="150" t="s">
        <v>500</v>
      </c>
      <c r="C890" s="150" t="s">
        <v>331</v>
      </c>
      <c r="D890" s="150"/>
      <c r="E890" s="151" t="s">
        <v>332</v>
      </c>
      <c r="F890" s="152">
        <f t="shared" si="500"/>
        <v>6722.9</v>
      </c>
      <c r="G890" s="152">
        <f t="shared" si="501"/>
        <v>6722.9</v>
      </c>
      <c r="H890" s="152">
        <f t="shared" si="501"/>
        <v>6722.9</v>
      </c>
    </row>
    <row r="891" spans="1:8" ht="15.75" outlineLevel="4" x14ac:dyDescent="0.25">
      <c r="A891" s="150" t="s">
        <v>496</v>
      </c>
      <c r="B891" s="150" t="s">
        <v>500</v>
      </c>
      <c r="C891" s="150" t="s">
        <v>333</v>
      </c>
      <c r="D891" s="150"/>
      <c r="E891" s="151" t="s">
        <v>31</v>
      </c>
      <c r="F891" s="152">
        <f t="shared" si="500"/>
        <v>6722.9</v>
      </c>
      <c r="G891" s="152">
        <f t="shared" si="501"/>
        <v>6722.9</v>
      </c>
      <c r="H891" s="152">
        <f t="shared" si="501"/>
        <v>6722.9</v>
      </c>
    </row>
    <row r="892" spans="1:8" ht="15.75" outlineLevel="5" x14ac:dyDescent="0.25">
      <c r="A892" s="150" t="s">
        <v>496</v>
      </c>
      <c r="B892" s="150" t="s">
        <v>500</v>
      </c>
      <c r="C892" s="150" t="s">
        <v>345</v>
      </c>
      <c r="D892" s="150"/>
      <c r="E892" s="151" t="s">
        <v>33</v>
      </c>
      <c r="F892" s="152">
        <f t="shared" ref="F892" si="502">F893+F894</f>
        <v>6722.9</v>
      </c>
      <c r="G892" s="152">
        <f t="shared" ref="G892:H892" si="503">G893+G894</f>
        <v>6722.9</v>
      </c>
      <c r="H892" s="152">
        <f t="shared" si="503"/>
        <v>6722.9</v>
      </c>
    </row>
    <row r="893" spans="1:8" ht="31.5" outlineLevel="7" x14ac:dyDescent="0.25">
      <c r="A893" s="155" t="s">
        <v>496</v>
      </c>
      <c r="B893" s="155" t="s">
        <v>500</v>
      </c>
      <c r="C893" s="155" t="s">
        <v>345</v>
      </c>
      <c r="D893" s="155" t="s">
        <v>4</v>
      </c>
      <c r="E893" s="103" t="s">
        <v>5</v>
      </c>
      <c r="F893" s="191">
        <v>6594.5</v>
      </c>
      <c r="G893" s="156">
        <v>6594.5</v>
      </c>
      <c r="H893" s="156">
        <v>6594.5</v>
      </c>
    </row>
    <row r="894" spans="1:8" ht="15.75" outlineLevel="7" x14ac:dyDescent="0.25">
      <c r="A894" s="155" t="s">
        <v>496</v>
      </c>
      <c r="B894" s="155" t="s">
        <v>500</v>
      </c>
      <c r="C894" s="155" t="s">
        <v>345</v>
      </c>
      <c r="D894" s="155" t="s">
        <v>7</v>
      </c>
      <c r="E894" s="103" t="s">
        <v>8</v>
      </c>
      <c r="F894" s="191">
        <v>128.4</v>
      </c>
      <c r="G894" s="156">
        <v>128.4</v>
      </c>
      <c r="H894" s="156">
        <v>128.4</v>
      </c>
    </row>
    <row r="895" spans="1:8" ht="15.75" outlineLevel="7" x14ac:dyDescent="0.25">
      <c r="A895" s="155"/>
      <c r="B895" s="155"/>
      <c r="C895" s="155"/>
      <c r="D895" s="155"/>
      <c r="E895" s="103"/>
      <c r="F895" s="109"/>
      <c r="G895" s="109"/>
      <c r="H895" s="109"/>
    </row>
    <row r="896" spans="1:8" ht="15.75" x14ac:dyDescent="0.25">
      <c r="A896" s="150" t="s">
        <v>502</v>
      </c>
      <c r="B896" s="150"/>
      <c r="C896" s="150"/>
      <c r="D896" s="150"/>
      <c r="E896" s="151" t="s">
        <v>503</v>
      </c>
      <c r="F896" s="152">
        <f>F898+F908+F935</f>
        <v>132364.79999999999</v>
      </c>
      <c r="G896" s="152">
        <f>G898+G908+G935</f>
        <v>184010.69999999998</v>
      </c>
      <c r="H896" s="152">
        <f>H898+H908+H935</f>
        <v>262501.99999999994</v>
      </c>
    </row>
    <row r="897" spans="1:8" ht="15.75" x14ac:dyDescent="0.25">
      <c r="A897" s="150" t="s">
        <v>502</v>
      </c>
      <c r="B897" s="150" t="s">
        <v>401</v>
      </c>
      <c r="C897" s="150"/>
      <c r="D897" s="150"/>
      <c r="E897" s="154" t="s">
        <v>402</v>
      </c>
      <c r="F897" s="152">
        <f>F898+F908</f>
        <v>132219.69999999998</v>
      </c>
      <c r="G897" s="152">
        <f>G898+G908</f>
        <v>183865.59999999998</v>
      </c>
      <c r="H897" s="152">
        <f>H898+H908</f>
        <v>262356.89999999997</v>
      </c>
    </row>
    <row r="898" spans="1:8" ht="15.75" outlineLevel="1" x14ac:dyDescent="0.25">
      <c r="A898" s="150" t="s">
        <v>502</v>
      </c>
      <c r="B898" s="150" t="s">
        <v>403</v>
      </c>
      <c r="C898" s="150"/>
      <c r="D898" s="150"/>
      <c r="E898" s="151" t="s">
        <v>404</v>
      </c>
      <c r="F898" s="152">
        <f t="shared" ref="F898:F900" si="504">F899</f>
        <v>27829.599999999999</v>
      </c>
      <c r="G898" s="152">
        <f t="shared" ref="G898:H900" si="505">G899</f>
        <v>27834</v>
      </c>
      <c r="H898" s="152">
        <f t="shared" si="505"/>
        <v>27834.1</v>
      </c>
    </row>
    <row r="899" spans="1:8" ht="15.75" outlineLevel="2" x14ac:dyDescent="0.25">
      <c r="A899" s="150" t="s">
        <v>502</v>
      </c>
      <c r="B899" s="150" t="s">
        <v>403</v>
      </c>
      <c r="C899" s="150" t="s">
        <v>26</v>
      </c>
      <c r="D899" s="150"/>
      <c r="E899" s="151" t="s">
        <v>27</v>
      </c>
      <c r="F899" s="152">
        <f t="shared" si="504"/>
        <v>27829.599999999999</v>
      </c>
      <c r="G899" s="152">
        <f t="shared" si="505"/>
        <v>27834</v>
      </c>
      <c r="H899" s="152">
        <f t="shared" si="505"/>
        <v>27834.1</v>
      </c>
    </row>
    <row r="900" spans="1:8" ht="31.5" outlineLevel="3" x14ac:dyDescent="0.25">
      <c r="A900" s="150" t="s">
        <v>502</v>
      </c>
      <c r="B900" s="150" t="s">
        <v>403</v>
      </c>
      <c r="C900" s="150" t="s">
        <v>28</v>
      </c>
      <c r="D900" s="150"/>
      <c r="E900" s="151" t="s">
        <v>29</v>
      </c>
      <c r="F900" s="152">
        <f t="shared" si="504"/>
        <v>27829.599999999999</v>
      </c>
      <c r="G900" s="152">
        <f t="shared" si="505"/>
        <v>27834</v>
      </c>
      <c r="H900" s="152">
        <f t="shared" si="505"/>
        <v>27834.1</v>
      </c>
    </row>
    <row r="901" spans="1:8" ht="31.5" outlineLevel="4" x14ac:dyDescent="0.25">
      <c r="A901" s="150" t="s">
        <v>502</v>
      </c>
      <c r="B901" s="150" t="s">
        <v>403</v>
      </c>
      <c r="C901" s="150" t="s">
        <v>346</v>
      </c>
      <c r="D901" s="150"/>
      <c r="E901" s="151" t="s">
        <v>347</v>
      </c>
      <c r="F901" s="152">
        <f>F902+F906</f>
        <v>27829.599999999999</v>
      </c>
      <c r="G901" s="152">
        <f t="shared" ref="G901:H901" si="506">G902+G906</f>
        <v>27834</v>
      </c>
      <c r="H901" s="152">
        <f t="shared" si="506"/>
        <v>27834.1</v>
      </c>
    </row>
    <row r="902" spans="1:8" ht="15.75" outlineLevel="5" x14ac:dyDescent="0.25">
      <c r="A902" s="150" t="s">
        <v>502</v>
      </c>
      <c r="B902" s="150" t="s">
        <v>403</v>
      </c>
      <c r="C902" s="150" t="s">
        <v>348</v>
      </c>
      <c r="D902" s="150"/>
      <c r="E902" s="151" t="s">
        <v>33</v>
      </c>
      <c r="F902" s="152">
        <f>F903+F904+F905</f>
        <v>27678.6</v>
      </c>
      <c r="G902" s="152">
        <f>G903+G904+G905</f>
        <v>27678.5</v>
      </c>
      <c r="H902" s="152">
        <f>H903+H904+H905</f>
        <v>27678.6</v>
      </c>
    </row>
    <row r="903" spans="1:8" ht="31.5" outlineLevel="7" x14ac:dyDescent="0.25">
      <c r="A903" s="155" t="s">
        <v>502</v>
      </c>
      <c r="B903" s="155" t="s">
        <v>403</v>
      </c>
      <c r="C903" s="155" t="s">
        <v>348</v>
      </c>
      <c r="D903" s="155" t="s">
        <v>4</v>
      </c>
      <c r="E903" s="103" t="s">
        <v>5</v>
      </c>
      <c r="F903" s="109">
        <v>24488.799999999999</v>
      </c>
      <c r="G903" s="156">
        <v>24488.799999999999</v>
      </c>
      <c r="H903" s="156">
        <v>24488.799999999999</v>
      </c>
    </row>
    <row r="904" spans="1:8" ht="15.75" outlineLevel="7" x14ac:dyDescent="0.25">
      <c r="A904" s="155" t="s">
        <v>502</v>
      </c>
      <c r="B904" s="155" t="s">
        <v>403</v>
      </c>
      <c r="C904" s="155" t="s">
        <v>348</v>
      </c>
      <c r="D904" s="155" t="s">
        <v>7</v>
      </c>
      <c r="E904" s="103" t="s">
        <v>8</v>
      </c>
      <c r="F904" s="109">
        <v>3111.3</v>
      </c>
      <c r="G904" s="156">
        <v>3111.2</v>
      </c>
      <c r="H904" s="156">
        <v>3111.3</v>
      </c>
    </row>
    <row r="905" spans="1:8" ht="15.75" outlineLevel="7" x14ac:dyDescent="0.25">
      <c r="A905" s="155" t="s">
        <v>502</v>
      </c>
      <c r="B905" s="155" t="s">
        <v>403</v>
      </c>
      <c r="C905" s="155" t="s">
        <v>348</v>
      </c>
      <c r="D905" s="155" t="s">
        <v>15</v>
      </c>
      <c r="E905" s="103" t="s">
        <v>16</v>
      </c>
      <c r="F905" s="109">
        <v>78.5</v>
      </c>
      <c r="G905" s="156">
        <v>78.5</v>
      </c>
      <c r="H905" s="156">
        <v>78.5</v>
      </c>
    </row>
    <row r="906" spans="1:8" ht="31.5" outlineLevel="7" x14ac:dyDescent="0.25">
      <c r="A906" s="150" t="s">
        <v>502</v>
      </c>
      <c r="B906" s="150" t="s">
        <v>403</v>
      </c>
      <c r="C906" s="150" t="s">
        <v>625</v>
      </c>
      <c r="D906" s="150"/>
      <c r="E906" s="151" t="s">
        <v>626</v>
      </c>
      <c r="F906" s="152">
        <f t="shared" ref="F906:H906" si="507">F907</f>
        <v>151</v>
      </c>
      <c r="G906" s="152">
        <f t="shared" si="507"/>
        <v>155.5</v>
      </c>
      <c r="H906" s="152">
        <f t="shared" si="507"/>
        <v>155.5</v>
      </c>
    </row>
    <row r="907" spans="1:8" ht="31.5" outlineLevel="7" x14ac:dyDescent="0.25">
      <c r="A907" s="155" t="s">
        <v>502</v>
      </c>
      <c r="B907" s="155" t="s">
        <v>403</v>
      </c>
      <c r="C907" s="155" t="s">
        <v>625</v>
      </c>
      <c r="D907" s="155" t="s">
        <v>4</v>
      </c>
      <c r="E907" s="103" t="s">
        <v>5</v>
      </c>
      <c r="F907" s="109">
        <v>151</v>
      </c>
      <c r="G907" s="109">
        <v>155.5</v>
      </c>
      <c r="H907" s="109">
        <v>155.5</v>
      </c>
    </row>
    <row r="908" spans="1:8" ht="15.75" outlineLevel="1" x14ac:dyDescent="0.25">
      <c r="A908" s="150" t="s">
        <v>502</v>
      </c>
      <c r="B908" s="150" t="s">
        <v>405</v>
      </c>
      <c r="C908" s="150"/>
      <c r="D908" s="150"/>
      <c r="E908" s="151" t="s">
        <v>406</v>
      </c>
      <c r="F908" s="152">
        <f>F917+F929+F909</f>
        <v>104390.09999999999</v>
      </c>
      <c r="G908" s="152">
        <f t="shared" ref="G908:H908" si="508">G917+G929+G909</f>
        <v>156031.59999999998</v>
      </c>
      <c r="H908" s="152">
        <f t="shared" si="508"/>
        <v>234522.8</v>
      </c>
    </row>
    <row r="909" spans="1:8" ht="15.75" outlineLevel="1" x14ac:dyDescent="0.25">
      <c r="A909" s="150" t="s">
        <v>502</v>
      </c>
      <c r="B909" s="150" t="s">
        <v>405</v>
      </c>
      <c r="C909" s="150" t="s">
        <v>190</v>
      </c>
      <c r="D909" s="150"/>
      <c r="E909" s="151" t="s">
        <v>191</v>
      </c>
      <c r="F909" s="152">
        <f t="shared" ref="F909:H910" si="509">F910</f>
        <v>23000.5</v>
      </c>
      <c r="G909" s="152">
        <f t="shared" si="509"/>
        <v>23079.499999999996</v>
      </c>
      <c r="H909" s="152">
        <f t="shared" si="509"/>
        <v>22869.5</v>
      </c>
    </row>
    <row r="910" spans="1:8" ht="15.75" outlineLevel="1" x14ac:dyDescent="0.25">
      <c r="A910" s="150" t="s">
        <v>502</v>
      </c>
      <c r="B910" s="150" t="s">
        <v>405</v>
      </c>
      <c r="C910" s="150" t="s">
        <v>256</v>
      </c>
      <c r="D910" s="150"/>
      <c r="E910" s="151" t="s">
        <v>257</v>
      </c>
      <c r="F910" s="152">
        <f t="shared" si="509"/>
        <v>23000.5</v>
      </c>
      <c r="G910" s="152">
        <f t="shared" si="509"/>
        <v>23079.499999999996</v>
      </c>
      <c r="H910" s="152">
        <f t="shared" si="509"/>
        <v>22869.5</v>
      </c>
    </row>
    <row r="911" spans="1:8" ht="15.75" outlineLevel="1" x14ac:dyDescent="0.25">
      <c r="A911" s="150" t="s">
        <v>502</v>
      </c>
      <c r="B911" s="150" t="s">
        <v>405</v>
      </c>
      <c r="C911" s="150" t="s">
        <v>261</v>
      </c>
      <c r="D911" s="150"/>
      <c r="E911" s="151" t="s">
        <v>262</v>
      </c>
      <c r="F911" s="152">
        <f>F914+F912</f>
        <v>23000.5</v>
      </c>
      <c r="G911" s="152">
        <f t="shared" ref="G911:H911" si="510">G914+G912</f>
        <v>23079.499999999996</v>
      </c>
      <c r="H911" s="152">
        <f t="shared" si="510"/>
        <v>22869.5</v>
      </c>
    </row>
    <row r="912" spans="1:8" ht="31.5" outlineLevel="1" x14ac:dyDescent="0.25">
      <c r="A912" s="150" t="s">
        <v>502</v>
      </c>
      <c r="B912" s="150" t="s">
        <v>405</v>
      </c>
      <c r="C912" s="150" t="s">
        <v>622</v>
      </c>
      <c r="D912" s="150"/>
      <c r="E912" s="188" t="s">
        <v>623</v>
      </c>
      <c r="F912" s="152">
        <f>F913</f>
        <v>81.700000000000728</v>
      </c>
      <c r="G912" s="152">
        <f t="shared" ref="G912:H912" si="511">G913</f>
        <v>81.700000000000728</v>
      </c>
      <c r="H912" s="152">
        <f t="shared" si="511"/>
        <v>81.7</v>
      </c>
    </row>
    <row r="913" spans="1:8" ht="31.5" outlineLevel="1" x14ac:dyDescent="0.25">
      <c r="A913" s="155" t="s">
        <v>502</v>
      </c>
      <c r="B913" s="155" t="s">
        <v>405</v>
      </c>
      <c r="C913" s="155" t="s">
        <v>622</v>
      </c>
      <c r="D913" s="155" t="s">
        <v>4</v>
      </c>
      <c r="E913" s="103" t="s">
        <v>5</v>
      </c>
      <c r="F913" s="109">
        <v>81.700000000000728</v>
      </c>
      <c r="G913" s="109">
        <v>81.700000000000728</v>
      </c>
      <c r="H913" s="109">
        <v>81.7</v>
      </c>
    </row>
    <row r="914" spans="1:8" ht="15.75" outlineLevel="1" x14ac:dyDescent="0.25">
      <c r="A914" s="150" t="s">
        <v>502</v>
      </c>
      <c r="B914" s="150" t="s">
        <v>405</v>
      </c>
      <c r="C914" s="150" t="s">
        <v>609</v>
      </c>
      <c r="D914" s="150"/>
      <c r="E914" s="151" t="s">
        <v>610</v>
      </c>
      <c r="F914" s="152">
        <f t="shared" ref="F914:H914" si="512">F915+F916</f>
        <v>22918.799999999999</v>
      </c>
      <c r="G914" s="152">
        <f t="shared" si="512"/>
        <v>22997.799999999996</v>
      </c>
      <c r="H914" s="152">
        <f t="shared" si="512"/>
        <v>22787.8</v>
      </c>
    </row>
    <row r="915" spans="1:8" ht="31.5" outlineLevel="1" x14ac:dyDescent="0.25">
      <c r="A915" s="155" t="s">
        <v>502</v>
      </c>
      <c r="B915" s="155" t="s">
        <v>405</v>
      </c>
      <c r="C915" s="155" t="s">
        <v>609</v>
      </c>
      <c r="D915" s="155" t="s">
        <v>4</v>
      </c>
      <c r="E915" s="103" t="s">
        <v>5</v>
      </c>
      <c r="F915" s="109">
        <v>22889.200000000001</v>
      </c>
      <c r="G915" s="109">
        <v>22970.699999999997</v>
      </c>
      <c r="H915" s="109">
        <v>22760.5</v>
      </c>
    </row>
    <row r="916" spans="1:8" ht="15.75" outlineLevel="1" x14ac:dyDescent="0.25">
      <c r="A916" s="155" t="s">
        <v>502</v>
      </c>
      <c r="B916" s="155" t="s">
        <v>405</v>
      </c>
      <c r="C916" s="155" t="s">
        <v>609</v>
      </c>
      <c r="D916" s="155" t="s">
        <v>7</v>
      </c>
      <c r="E916" s="103" t="s">
        <v>8</v>
      </c>
      <c r="F916" s="109">
        <v>29.6</v>
      </c>
      <c r="G916" s="109">
        <v>27.099999999999998</v>
      </c>
      <c r="H916" s="109">
        <v>27.3</v>
      </c>
    </row>
    <row r="917" spans="1:8" ht="15.75" outlineLevel="2" x14ac:dyDescent="0.25">
      <c r="A917" s="150" t="s">
        <v>502</v>
      </c>
      <c r="B917" s="150" t="s">
        <v>405</v>
      </c>
      <c r="C917" s="150" t="s">
        <v>26</v>
      </c>
      <c r="D917" s="150"/>
      <c r="E917" s="151" t="s">
        <v>27</v>
      </c>
      <c r="F917" s="152">
        <f t="shared" ref="F917" si="513">F918+F923</f>
        <v>81389.599999999991</v>
      </c>
      <c r="G917" s="152">
        <f t="shared" ref="G917:H917" si="514">G918+G923</f>
        <v>82027.099999999991</v>
      </c>
      <c r="H917" s="152">
        <f t="shared" si="514"/>
        <v>82027.099999999991</v>
      </c>
    </row>
    <row r="918" spans="1:8" ht="15.75" outlineLevel="3" x14ac:dyDescent="0.25">
      <c r="A918" s="150" t="s">
        <v>502</v>
      </c>
      <c r="B918" s="150" t="s">
        <v>405</v>
      </c>
      <c r="C918" s="150" t="s">
        <v>58</v>
      </c>
      <c r="D918" s="150"/>
      <c r="E918" s="151" t="s">
        <v>59</v>
      </c>
      <c r="F918" s="152">
        <f t="shared" ref="F918:F919" si="515">F919</f>
        <v>197.39999999999998</v>
      </c>
      <c r="G918" s="152">
        <f t="shared" ref="G918:H919" si="516">G919</f>
        <v>197.39999999999998</v>
      </c>
      <c r="H918" s="152">
        <f t="shared" si="516"/>
        <v>197.39999999999998</v>
      </c>
    </row>
    <row r="919" spans="1:8" ht="31.5" outlineLevel="4" x14ac:dyDescent="0.25">
      <c r="A919" s="150" t="s">
        <v>502</v>
      </c>
      <c r="B919" s="150" t="s">
        <v>405</v>
      </c>
      <c r="C919" s="150" t="s">
        <v>60</v>
      </c>
      <c r="D919" s="150"/>
      <c r="E919" s="151" t="s">
        <v>61</v>
      </c>
      <c r="F919" s="152">
        <f t="shared" si="515"/>
        <v>197.39999999999998</v>
      </c>
      <c r="G919" s="152">
        <f t="shared" si="516"/>
        <v>197.39999999999998</v>
      </c>
      <c r="H919" s="152">
        <f t="shared" si="516"/>
        <v>197.39999999999998</v>
      </c>
    </row>
    <row r="920" spans="1:8" ht="15.75" outlineLevel="5" x14ac:dyDescent="0.25">
      <c r="A920" s="150" t="s">
        <v>502</v>
      </c>
      <c r="B920" s="150" t="s">
        <v>405</v>
      </c>
      <c r="C920" s="150" t="s">
        <v>62</v>
      </c>
      <c r="D920" s="150"/>
      <c r="E920" s="151" t="s">
        <v>63</v>
      </c>
      <c r="F920" s="152">
        <f t="shared" ref="F920" si="517">F921+F922</f>
        <v>197.39999999999998</v>
      </c>
      <c r="G920" s="152">
        <f t="shared" ref="G920:H920" si="518">G921+G922</f>
        <v>197.39999999999998</v>
      </c>
      <c r="H920" s="152">
        <f t="shared" si="518"/>
        <v>197.39999999999998</v>
      </c>
    </row>
    <row r="921" spans="1:8" ht="31.5" outlineLevel="7" x14ac:dyDescent="0.25">
      <c r="A921" s="155" t="s">
        <v>502</v>
      </c>
      <c r="B921" s="155" t="s">
        <v>405</v>
      </c>
      <c r="C921" s="155" t="s">
        <v>62</v>
      </c>
      <c r="D921" s="155" t="s">
        <v>4</v>
      </c>
      <c r="E921" s="103" t="s">
        <v>5</v>
      </c>
      <c r="F921" s="109">
        <v>88.6</v>
      </c>
      <c r="G921" s="156">
        <v>88.6</v>
      </c>
      <c r="H921" s="156">
        <v>88.6</v>
      </c>
    </row>
    <row r="922" spans="1:8" ht="15.75" outlineLevel="7" x14ac:dyDescent="0.25">
      <c r="A922" s="155" t="s">
        <v>502</v>
      </c>
      <c r="B922" s="155" t="s">
        <v>405</v>
      </c>
      <c r="C922" s="155" t="s">
        <v>62</v>
      </c>
      <c r="D922" s="155" t="s">
        <v>7</v>
      </c>
      <c r="E922" s="103" t="s">
        <v>8</v>
      </c>
      <c r="F922" s="109">
        <v>108.8</v>
      </c>
      <c r="G922" s="156">
        <v>108.8</v>
      </c>
      <c r="H922" s="156">
        <v>108.8</v>
      </c>
    </row>
    <row r="923" spans="1:8" ht="31.5" outlineLevel="3" x14ac:dyDescent="0.25">
      <c r="A923" s="150" t="s">
        <v>502</v>
      </c>
      <c r="B923" s="150" t="s">
        <v>405</v>
      </c>
      <c r="C923" s="150" t="s">
        <v>28</v>
      </c>
      <c r="D923" s="150"/>
      <c r="E923" s="151" t="s">
        <v>29</v>
      </c>
      <c r="F923" s="152">
        <f t="shared" ref="F923:F924" si="519">F924</f>
        <v>81192.2</v>
      </c>
      <c r="G923" s="152">
        <f t="shared" ref="G923:H924" si="520">G924</f>
        <v>81829.7</v>
      </c>
      <c r="H923" s="152">
        <f t="shared" si="520"/>
        <v>81829.7</v>
      </c>
    </row>
    <row r="924" spans="1:8" ht="15.75" outlineLevel="4" x14ac:dyDescent="0.25">
      <c r="A924" s="150" t="s">
        <v>502</v>
      </c>
      <c r="B924" s="150" t="s">
        <v>405</v>
      </c>
      <c r="C924" s="150" t="s">
        <v>69</v>
      </c>
      <c r="D924" s="150"/>
      <c r="E924" s="151" t="s">
        <v>70</v>
      </c>
      <c r="F924" s="152">
        <f t="shared" si="519"/>
        <v>81192.2</v>
      </c>
      <c r="G924" s="152">
        <f t="shared" si="520"/>
        <v>81829.7</v>
      </c>
      <c r="H924" s="152">
        <f t="shared" si="520"/>
        <v>81829.7</v>
      </c>
    </row>
    <row r="925" spans="1:8" ht="15.75" outlineLevel="5" x14ac:dyDescent="0.25">
      <c r="A925" s="150" t="s">
        <v>502</v>
      </c>
      <c r="B925" s="150" t="s">
        <v>405</v>
      </c>
      <c r="C925" s="150" t="s">
        <v>349</v>
      </c>
      <c r="D925" s="150"/>
      <c r="E925" s="151" t="s">
        <v>86</v>
      </c>
      <c r="F925" s="152">
        <f t="shared" ref="F925" si="521">F926+F927+F928</f>
        <v>81192.2</v>
      </c>
      <c r="G925" s="152">
        <f t="shared" ref="G925:H925" si="522">G926+G927+G928</f>
        <v>81829.7</v>
      </c>
      <c r="H925" s="152">
        <f t="shared" si="522"/>
        <v>81829.7</v>
      </c>
    </row>
    <row r="926" spans="1:8" ht="31.5" outlineLevel="7" x14ac:dyDescent="0.25">
      <c r="A926" s="155" t="s">
        <v>502</v>
      </c>
      <c r="B926" s="155" t="s">
        <v>405</v>
      </c>
      <c r="C926" s="155" t="s">
        <v>349</v>
      </c>
      <c r="D926" s="155" t="s">
        <v>4</v>
      </c>
      <c r="E926" s="103" t="s">
        <v>5</v>
      </c>
      <c r="F926" s="191">
        <v>75612.2</v>
      </c>
      <c r="G926" s="156">
        <v>76131.899999999994</v>
      </c>
      <c r="H926" s="156">
        <v>76131.899999999994</v>
      </c>
    </row>
    <row r="927" spans="1:8" ht="15.75" outlineLevel="7" x14ac:dyDescent="0.25">
      <c r="A927" s="155" t="s">
        <v>502</v>
      </c>
      <c r="B927" s="155" t="s">
        <v>405</v>
      </c>
      <c r="C927" s="155" t="s">
        <v>349</v>
      </c>
      <c r="D927" s="155" t="s">
        <v>7</v>
      </c>
      <c r="E927" s="103" t="s">
        <v>8</v>
      </c>
      <c r="F927" s="191">
        <f>5589.2-117.8</f>
        <v>5471.4</v>
      </c>
      <c r="G927" s="156">
        <v>5589.2</v>
      </c>
      <c r="H927" s="156">
        <v>5589.2</v>
      </c>
    </row>
    <row r="928" spans="1:8" ht="15.75" outlineLevel="7" x14ac:dyDescent="0.25">
      <c r="A928" s="155" t="s">
        <v>502</v>
      </c>
      <c r="B928" s="155" t="s">
        <v>405</v>
      </c>
      <c r="C928" s="155" t="s">
        <v>349</v>
      </c>
      <c r="D928" s="155" t="s">
        <v>15</v>
      </c>
      <c r="E928" s="103" t="s">
        <v>16</v>
      </c>
      <c r="F928" s="109">
        <v>108.6</v>
      </c>
      <c r="G928" s="156">
        <v>108.6</v>
      </c>
      <c r="H928" s="156">
        <v>108.6</v>
      </c>
    </row>
    <row r="929" spans="1:8" ht="15.75" outlineLevel="2" x14ac:dyDescent="0.25">
      <c r="A929" s="150" t="s">
        <v>502</v>
      </c>
      <c r="B929" s="150" t="s">
        <v>405</v>
      </c>
      <c r="C929" s="150" t="s">
        <v>11</v>
      </c>
      <c r="D929" s="150"/>
      <c r="E929" s="151" t="s">
        <v>12</v>
      </c>
      <c r="F929" s="152"/>
      <c r="G929" s="152">
        <f t="shared" ref="G929:H929" si="523">G930+G932</f>
        <v>50925</v>
      </c>
      <c r="H929" s="152">
        <f t="shared" si="523"/>
        <v>129626.2</v>
      </c>
    </row>
    <row r="930" spans="1:8" ht="31.5" outlineLevel="3" x14ac:dyDescent="0.25">
      <c r="A930" s="150" t="s">
        <v>502</v>
      </c>
      <c r="B930" s="150" t="s">
        <v>405</v>
      </c>
      <c r="C930" s="150" t="s">
        <v>350</v>
      </c>
      <c r="D930" s="150"/>
      <c r="E930" s="151" t="s">
        <v>504</v>
      </c>
      <c r="F930" s="152"/>
      <c r="G930" s="152"/>
      <c r="H930" s="152">
        <f t="shared" ref="H930" si="524">H931</f>
        <v>25698.5</v>
      </c>
    </row>
    <row r="931" spans="1:8" ht="15.75" outlineLevel="7" x14ac:dyDescent="0.25">
      <c r="A931" s="155" t="s">
        <v>502</v>
      </c>
      <c r="B931" s="155" t="s">
        <v>405</v>
      </c>
      <c r="C931" s="155" t="s">
        <v>350</v>
      </c>
      <c r="D931" s="155" t="s">
        <v>15</v>
      </c>
      <c r="E931" s="103" t="s">
        <v>16</v>
      </c>
      <c r="F931" s="109"/>
      <c r="G931" s="156"/>
      <c r="H931" s="156">
        <f>50446-18800-17.8-225.1-1241.9+37.3-4500</f>
        <v>25698.5</v>
      </c>
    </row>
    <row r="932" spans="1:8" ht="15.75" outlineLevel="3" x14ac:dyDescent="0.25">
      <c r="A932" s="150" t="s">
        <v>502</v>
      </c>
      <c r="B932" s="150" t="s">
        <v>405</v>
      </c>
      <c r="C932" s="150" t="s">
        <v>351</v>
      </c>
      <c r="D932" s="150"/>
      <c r="E932" s="151" t="s">
        <v>352</v>
      </c>
      <c r="F932" s="152"/>
      <c r="G932" s="152">
        <f t="shared" ref="G932:H932" si="525">G933</f>
        <v>50925</v>
      </c>
      <c r="H932" s="152">
        <f t="shared" si="525"/>
        <v>103927.7</v>
      </c>
    </row>
    <row r="933" spans="1:8" ht="15.75" outlineLevel="7" x14ac:dyDescent="0.25">
      <c r="A933" s="155" t="s">
        <v>502</v>
      </c>
      <c r="B933" s="155" t="s">
        <v>405</v>
      </c>
      <c r="C933" s="155" t="s">
        <v>351</v>
      </c>
      <c r="D933" s="155" t="s">
        <v>15</v>
      </c>
      <c r="E933" s="103" t="s">
        <v>16</v>
      </c>
      <c r="F933" s="109"/>
      <c r="G933" s="109">
        <f>50729.9+195.1</f>
        <v>50925</v>
      </c>
      <c r="H933" s="109">
        <v>103927.7</v>
      </c>
    </row>
    <row r="934" spans="1:8" ht="15.75" outlineLevel="7" x14ac:dyDescent="0.25">
      <c r="A934" s="150" t="s">
        <v>502</v>
      </c>
      <c r="B934" s="150" t="s">
        <v>407</v>
      </c>
      <c r="C934" s="155"/>
      <c r="D934" s="155"/>
      <c r="E934" s="154" t="s">
        <v>408</v>
      </c>
      <c r="F934" s="152">
        <f t="shared" ref="F934:F935" si="526">F935</f>
        <v>145.1</v>
      </c>
      <c r="G934" s="152">
        <f t="shared" ref="G934:H935" si="527">G935</f>
        <v>145.1</v>
      </c>
      <c r="H934" s="152">
        <f t="shared" si="527"/>
        <v>145.1</v>
      </c>
    </row>
    <row r="935" spans="1:8" ht="15.75" outlineLevel="1" x14ac:dyDescent="0.25">
      <c r="A935" s="150" t="s">
        <v>502</v>
      </c>
      <c r="B935" s="150" t="s">
        <v>409</v>
      </c>
      <c r="C935" s="150"/>
      <c r="D935" s="150"/>
      <c r="E935" s="151" t="s">
        <v>410</v>
      </c>
      <c r="F935" s="152">
        <f t="shared" si="526"/>
        <v>145.1</v>
      </c>
      <c r="G935" s="152">
        <f t="shared" si="527"/>
        <v>145.1</v>
      </c>
      <c r="H935" s="152">
        <f t="shared" si="527"/>
        <v>145.1</v>
      </c>
    </row>
    <row r="936" spans="1:8" ht="15.75" outlineLevel="2" x14ac:dyDescent="0.25">
      <c r="A936" s="150" t="s">
        <v>502</v>
      </c>
      <c r="B936" s="150" t="s">
        <v>409</v>
      </c>
      <c r="C936" s="150" t="s">
        <v>26</v>
      </c>
      <c r="D936" s="150"/>
      <c r="E936" s="151" t="s">
        <v>27</v>
      </c>
      <c r="F936" s="152">
        <f t="shared" ref="F936" si="528">F937+F941</f>
        <v>145.1</v>
      </c>
      <c r="G936" s="152">
        <f t="shared" ref="G936:H936" si="529">G937+G941</f>
        <v>145.1</v>
      </c>
      <c r="H936" s="152">
        <f t="shared" si="529"/>
        <v>145.1</v>
      </c>
    </row>
    <row r="937" spans="1:8" ht="15.75" outlineLevel="3" x14ac:dyDescent="0.25">
      <c r="A937" s="150" t="s">
        <v>502</v>
      </c>
      <c r="B937" s="150" t="s">
        <v>409</v>
      </c>
      <c r="C937" s="150" t="s">
        <v>58</v>
      </c>
      <c r="D937" s="150"/>
      <c r="E937" s="151" t="s">
        <v>59</v>
      </c>
      <c r="F937" s="152">
        <f t="shared" ref="F937:F939" si="530">F938</f>
        <v>45.1</v>
      </c>
      <c r="G937" s="152">
        <f t="shared" ref="G937:H939" si="531">G938</f>
        <v>45.1</v>
      </c>
      <c r="H937" s="152">
        <f t="shared" si="531"/>
        <v>45.1</v>
      </c>
    </row>
    <row r="938" spans="1:8" ht="31.5" outlineLevel="4" x14ac:dyDescent="0.25">
      <c r="A938" s="150" t="s">
        <v>502</v>
      </c>
      <c r="B938" s="150" t="s">
        <v>409</v>
      </c>
      <c r="C938" s="150" t="s">
        <v>60</v>
      </c>
      <c r="D938" s="150"/>
      <c r="E938" s="151" t="s">
        <v>61</v>
      </c>
      <c r="F938" s="152">
        <f t="shared" si="530"/>
        <v>45.1</v>
      </c>
      <c r="G938" s="152">
        <f t="shared" si="531"/>
        <v>45.1</v>
      </c>
      <c r="H938" s="152">
        <f t="shared" si="531"/>
        <v>45.1</v>
      </c>
    </row>
    <row r="939" spans="1:8" ht="15.75" outlineLevel="5" x14ac:dyDescent="0.25">
      <c r="A939" s="150" t="s">
        <v>502</v>
      </c>
      <c r="B939" s="150" t="s">
        <v>409</v>
      </c>
      <c r="C939" s="150" t="s">
        <v>62</v>
      </c>
      <c r="D939" s="150"/>
      <c r="E939" s="151" t="s">
        <v>63</v>
      </c>
      <c r="F939" s="152">
        <f t="shared" si="530"/>
        <v>45.1</v>
      </c>
      <c r="G939" s="152">
        <f t="shared" si="531"/>
        <v>45.1</v>
      </c>
      <c r="H939" s="152">
        <f t="shared" si="531"/>
        <v>45.1</v>
      </c>
    </row>
    <row r="940" spans="1:8" ht="15.75" outlineLevel="7" x14ac:dyDescent="0.25">
      <c r="A940" s="155" t="s">
        <v>502</v>
      </c>
      <c r="B940" s="155" t="s">
        <v>409</v>
      </c>
      <c r="C940" s="155" t="s">
        <v>62</v>
      </c>
      <c r="D940" s="155" t="s">
        <v>7</v>
      </c>
      <c r="E940" s="103" t="s">
        <v>8</v>
      </c>
      <c r="F940" s="109">
        <v>45.1</v>
      </c>
      <c r="G940" s="156">
        <v>45.1</v>
      </c>
      <c r="H940" s="156">
        <v>45.1</v>
      </c>
    </row>
    <row r="941" spans="1:8" ht="31.5" outlineLevel="3" x14ac:dyDescent="0.25">
      <c r="A941" s="150" t="s">
        <v>502</v>
      </c>
      <c r="B941" s="150" t="s">
        <v>409</v>
      </c>
      <c r="C941" s="150" t="s">
        <v>28</v>
      </c>
      <c r="D941" s="150"/>
      <c r="E941" s="151" t="s">
        <v>29</v>
      </c>
      <c r="F941" s="152">
        <f t="shared" ref="F941:F943" si="532">F942</f>
        <v>100</v>
      </c>
      <c r="G941" s="152">
        <f t="shared" ref="G941:H943" si="533">G942</f>
        <v>100</v>
      </c>
      <c r="H941" s="152">
        <f t="shared" si="533"/>
        <v>100</v>
      </c>
    </row>
    <row r="942" spans="1:8" ht="15.75" outlineLevel="4" x14ac:dyDescent="0.25">
      <c r="A942" s="150" t="s">
        <v>502</v>
      </c>
      <c r="B942" s="150" t="s">
        <v>409</v>
      </c>
      <c r="C942" s="150" t="s">
        <v>69</v>
      </c>
      <c r="D942" s="150"/>
      <c r="E942" s="151" t="s">
        <v>70</v>
      </c>
      <c r="F942" s="152">
        <f t="shared" si="532"/>
        <v>100</v>
      </c>
      <c r="G942" s="152">
        <f t="shared" si="533"/>
        <v>100</v>
      </c>
      <c r="H942" s="152">
        <f t="shared" si="533"/>
        <v>100</v>
      </c>
    </row>
    <row r="943" spans="1:8" ht="15.75" outlineLevel="5" x14ac:dyDescent="0.25">
      <c r="A943" s="150" t="s">
        <v>502</v>
      </c>
      <c r="B943" s="150" t="s">
        <v>409</v>
      </c>
      <c r="C943" s="150" t="s">
        <v>349</v>
      </c>
      <c r="D943" s="150"/>
      <c r="E943" s="151" t="s">
        <v>86</v>
      </c>
      <c r="F943" s="152">
        <f t="shared" si="532"/>
        <v>100</v>
      </c>
      <c r="G943" s="152">
        <f t="shared" si="533"/>
        <v>100</v>
      </c>
      <c r="H943" s="152">
        <f t="shared" si="533"/>
        <v>100</v>
      </c>
    </row>
    <row r="944" spans="1:8" ht="15.75" outlineLevel="7" x14ac:dyDescent="0.25">
      <c r="A944" s="155" t="s">
        <v>502</v>
      </c>
      <c r="B944" s="155" t="s">
        <v>409</v>
      </c>
      <c r="C944" s="155" t="s">
        <v>349</v>
      </c>
      <c r="D944" s="155" t="s">
        <v>7</v>
      </c>
      <c r="E944" s="103" t="s">
        <v>8</v>
      </c>
      <c r="F944" s="109">
        <v>100</v>
      </c>
      <c r="G944" s="156">
        <v>100</v>
      </c>
      <c r="H944" s="156">
        <v>100</v>
      </c>
    </row>
    <row r="945" spans="1:8" ht="15.75" x14ac:dyDescent="0.2">
      <c r="A945" s="246" t="s">
        <v>358</v>
      </c>
      <c r="B945" s="246"/>
      <c r="C945" s="246"/>
      <c r="D945" s="246"/>
      <c r="E945" s="246"/>
      <c r="F945" s="194">
        <f>F896+F828+F725+F568+F524+F493+F56+F33+F12</f>
        <v>4342851.5</v>
      </c>
      <c r="G945" s="194">
        <f>G896+G828+G725+G568+G524+G493+G56+G33+G12</f>
        <v>3902180.1000000006</v>
      </c>
      <c r="H945" s="194">
        <f>H896+H828+H725+H568+H524+H493+H56+H33+H12</f>
        <v>3959231.8</v>
      </c>
    </row>
    <row r="946" spans="1:8" ht="15.75" hidden="1" x14ac:dyDescent="0.25">
      <c r="A946" s="195"/>
      <c r="B946" s="195"/>
      <c r="C946" s="195"/>
      <c r="D946" s="195"/>
      <c r="E946" s="196" t="s">
        <v>630</v>
      </c>
      <c r="F946" s="153">
        <f>F939+F932+F930+F920+F892+F886+F878+F875+F873+F871+F866+F859+F852+F846+F841+F834+F825+F822+F819+F814+F810+F806+F804+F798+F796+F794+F792+F790+F788+F782+F780+F776+F774+F767+F763+F757+F751+F747+F738+F731+F722+F709+F699+F691+F687+F675+F672+F669+F665+F663+F659+F653+F647+F642+F636+F626+F618+F615+F611+F609+F607+F601+F593+F590+F584+F582+F574+F565+F558+F550+F545+F541+F538+F521+F514+F506+F499+F490+F486+F484+F479+F475+F473+F468+F454+F442+F435+F429+F414+F410+F405+F399+F391+F384+F381+F379+F367+F363+F357+F353+F349+F344+F337+F332+F328+F326+F323+F321+F318+F316+F311+F305+F301+F293+F291+F288+F285+F281+F274+F269+F267+F261+F254+F252+F249+F242+F236+F232+F226+F221+F218+F211+F200+F195+F193+F191+F183+F179+F176+F168+F164+F155+F152+F150+F148+F141+F139+F137+F132+F127+F123+F121+F118+F113+F110+F104+F76+F71+F60+F53+F51+F46+F42+F40+F37+F30+F25+F18+F21+F16+F530+F925+F943+F902+F100+F422+F416</f>
        <v>2218453.1</v>
      </c>
      <c r="G946" s="153">
        <f t="shared" ref="G946:H946" si="534">G939+G932+G930+G920+G892+G886+G878+G875+G873+G871+G866+G859+G852+G846+G841+G834+G825+G822+G819+G814+G810+G806+G804+G798+G796+G794+G792+G790+G788+G782+G780+G776+G774+G767+G763+G757+G751+G747+G738+G731+G722+G709+G699+G691+G687+G675+G672+G669+G665+G663+G659+G653+G647+G642+G636+G626+G618+G615+G611+G609+G607+G601+G593+G590+G584+G582+G574+G565+G558+G550+G545+G541+G538+G521+G514+G506+G499+G490+G486+G484+G479+G475+G473+G468+G454+G442+G435+G429+G414+G410+G405+G399+G391+G384+G381+G379+G367+G363+G357+G353+G349+G344+G337+G332+G328+G326+G323+G321+G318+G316+G311+G305+G301+G293+G291+G288+G285+G281+G274+G269+G267+G261+G254+G252+G249+G242+G236+G232+G226+G221+G218+G211+G200+G195+G193+G191+G183+G179+G176+G168+G164+G155+G152+G150+G148+G141+G139+G137+G132+G127+G123+G121+G118+G113+G110+G104+G76+G71+G60+G53+G51+G46+G42+G40+G37+G30+G25+G18+G21+G16+G530+G925+G943+G902+G100+G422+G416</f>
        <v>2061394.1000000006</v>
      </c>
      <c r="H946" s="153">
        <f t="shared" si="534"/>
        <v>2108708.2000000002</v>
      </c>
    </row>
    <row r="947" spans="1:8" ht="15.75" hidden="1" x14ac:dyDescent="0.25">
      <c r="A947" s="195"/>
      <c r="B947" s="195"/>
      <c r="C947" s="195"/>
      <c r="D947" s="195"/>
      <c r="E947" s="196" t="s">
        <v>631</v>
      </c>
      <c r="F947" s="197">
        <f>F914+F912+F906+F784+F715+F704+F701+F681+F677+F631+F628+F624+F622+F620+F595+F586+F456+F448+F393+F372+F346+F341+F334+F330+F295+F257+F213+F209+F207+F197+F157+F145+F143+F96+F90+F85+F82+F80+F78+F66+F88+F462+F339+F458</f>
        <v>2124398.4000000004</v>
      </c>
      <c r="G947" s="197">
        <f>G914+G912+G906+G784+G715+G704+G701+G681+G677+G631+G628+G624+G622+G620+G595+G586+G456+G448+G393+G372+G346+G341+G334+G330+G295+G257+G213+G209+G207+G197+G157+G145+G143+G96+G90+G85+G82+G80+G78+G66+G88+G462+G339+G458</f>
        <v>1840786.0000000002</v>
      </c>
      <c r="H947" s="197">
        <f>H914+H912+H906+H784+H715+H704+H701+H681+H677+H631+H628+H624+H622+H620+H595+H586+H456+H448+H393+H372+H346+H341+H334+H330+H295+H257+H213+H209+H207+H197+H157+H145+H143+H96+H90+H85+H82+H80+H78+H66+H88+H462+H339+H458</f>
        <v>1850523.6000000003</v>
      </c>
    </row>
    <row r="948" spans="1:8" hidden="1" x14ac:dyDescent="0.2"/>
    <row r="949" spans="1:8" ht="15.75" hidden="1" x14ac:dyDescent="0.25">
      <c r="F949" s="198">
        <v>2216453.1</v>
      </c>
      <c r="G949" s="199">
        <v>2061394.1</v>
      </c>
      <c r="H949" s="199">
        <v>2108708.2000000002</v>
      </c>
    </row>
    <row r="950" spans="1:8" ht="15.75" hidden="1" x14ac:dyDescent="0.2">
      <c r="F950" s="199">
        <f>F946-F949</f>
        <v>2000</v>
      </c>
      <c r="G950" s="199">
        <f t="shared" ref="G950:H950" si="535">G946-G949</f>
        <v>0</v>
      </c>
      <c r="H950" s="199">
        <f t="shared" si="535"/>
        <v>0</v>
      </c>
    </row>
    <row r="951" spans="1:8" ht="15.75" hidden="1" x14ac:dyDescent="0.2">
      <c r="F951" s="199">
        <v>2124398.4</v>
      </c>
      <c r="G951" s="199">
        <v>1840786.0320000006</v>
      </c>
      <c r="H951" s="199">
        <v>1850523.6000000003</v>
      </c>
    </row>
    <row r="952" spans="1:8" hidden="1" x14ac:dyDescent="0.2">
      <c r="F952" s="153">
        <f>F947-F951</f>
        <v>0</v>
      </c>
      <c r="G952" s="153">
        <f t="shared" ref="G952:H952" si="536">G947-G951</f>
        <v>-3.2000000355765224E-2</v>
      </c>
      <c r="H952" s="153">
        <f t="shared" si="536"/>
        <v>0</v>
      </c>
    </row>
    <row r="953" spans="1:8" hidden="1" x14ac:dyDescent="0.2"/>
    <row r="954" spans="1:8" hidden="1" x14ac:dyDescent="0.2">
      <c r="F954" s="153"/>
    </row>
    <row r="955" spans="1:8" hidden="1" x14ac:dyDescent="0.2"/>
    <row r="956" spans="1:8" hidden="1" x14ac:dyDescent="0.2">
      <c r="F956" s="153"/>
      <c r="G956" s="153"/>
      <c r="H956" s="153"/>
    </row>
    <row r="957" spans="1:8" hidden="1" x14ac:dyDescent="0.2">
      <c r="F957" s="153"/>
      <c r="G957" s="153"/>
      <c r="H957" s="153"/>
    </row>
    <row r="958" spans="1:8" hidden="1" x14ac:dyDescent="0.2"/>
    <row r="960" spans="1:8" x14ac:dyDescent="0.2">
      <c r="F960" s="153"/>
      <c r="G960" s="153"/>
      <c r="H960" s="153"/>
    </row>
  </sheetData>
  <autoFilter ref="C4:C960"/>
  <mergeCells count="10">
    <mergeCell ref="A945:E945"/>
    <mergeCell ref="A6:H6"/>
    <mergeCell ref="A8:D8"/>
    <mergeCell ref="A9:A10"/>
    <mergeCell ref="B9:D9"/>
    <mergeCell ref="A7:F7"/>
    <mergeCell ref="E9:E10"/>
    <mergeCell ref="F9:F10"/>
    <mergeCell ref="G9:G10"/>
    <mergeCell ref="H9:H10"/>
  </mergeCells>
  <pageMargins left="0.39370078740157483" right="0.39370078740157483" top="0.98425196850393704" bottom="0.39370078740157483" header="0.51181102362204722" footer="0.51181102362204722"/>
  <pageSetup paperSize="9" scale="50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activeCell="B39" sqref="B39"/>
    </sheetView>
  </sheetViews>
  <sheetFormatPr defaultRowHeight="12.75" x14ac:dyDescent="0.2"/>
  <cols>
    <col min="1" max="1" width="29.28515625" style="24" customWidth="1"/>
    <col min="2" max="2" width="82" style="24" customWidth="1"/>
    <col min="3" max="3" width="17.42578125" style="24" customWidth="1"/>
    <col min="4" max="4" width="15.5703125" style="24" customWidth="1"/>
    <col min="5" max="5" width="15.28515625" style="24" customWidth="1"/>
    <col min="6" max="10" width="20.140625" style="24" customWidth="1"/>
    <col min="11" max="248" width="9.140625" style="24"/>
    <col min="249" max="249" width="29.28515625" style="24" customWidth="1"/>
    <col min="250" max="250" width="82" style="24" customWidth="1"/>
    <col min="251" max="252" width="0" style="24" hidden="1" customWidth="1"/>
    <col min="253" max="253" width="16.42578125" style="24" customWidth="1"/>
    <col min="254" max="254" width="14.7109375" style="24" customWidth="1"/>
    <col min="255" max="255" width="14.5703125" style="24" customWidth="1"/>
    <col min="256" max="504" width="9.140625" style="24"/>
    <col min="505" max="505" width="29.28515625" style="24" customWidth="1"/>
    <col min="506" max="506" width="82" style="24" customWidth="1"/>
    <col min="507" max="508" width="0" style="24" hidden="1" customWidth="1"/>
    <col min="509" max="509" width="16.42578125" style="24" customWidth="1"/>
    <col min="510" max="510" width="14.7109375" style="24" customWidth="1"/>
    <col min="511" max="511" width="14.5703125" style="24" customWidth="1"/>
    <col min="512" max="760" width="9.140625" style="24"/>
    <col min="761" max="761" width="29.28515625" style="24" customWidth="1"/>
    <col min="762" max="762" width="82" style="24" customWidth="1"/>
    <col min="763" max="764" width="0" style="24" hidden="1" customWidth="1"/>
    <col min="765" max="765" width="16.42578125" style="24" customWidth="1"/>
    <col min="766" max="766" width="14.7109375" style="24" customWidth="1"/>
    <col min="767" max="767" width="14.5703125" style="24" customWidth="1"/>
    <col min="768" max="1016" width="9.140625" style="24"/>
    <col min="1017" max="1017" width="29.28515625" style="24" customWidth="1"/>
    <col min="1018" max="1018" width="82" style="24" customWidth="1"/>
    <col min="1019" max="1020" width="0" style="24" hidden="1" customWidth="1"/>
    <col min="1021" max="1021" width="16.42578125" style="24" customWidth="1"/>
    <col min="1022" max="1022" width="14.7109375" style="24" customWidth="1"/>
    <col min="1023" max="1023" width="14.5703125" style="24" customWidth="1"/>
    <col min="1024" max="1272" width="9.140625" style="24"/>
    <col min="1273" max="1273" width="29.28515625" style="24" customWidth="1"/>
    <col min="1274" max="1274" width="82" style="24" customWidth="1"/>
    <col min="1275" max="1276" width="0" style="24" hidden="1" customWidth="1"/>
    <col min="1277" max="1277" width="16.42578125" style="24" customWidth="1"/>
    <col min="1278" max="1278" width="14.7109375" style="24" customWidth="1"/>
    <col min="1279" max="1279" width="14.5703125" style="24" customWidth="1"/>
    <col min="1280" max="1528" width="9.140625" style="24"/>
    <col min="1529" max="1529" width="29.28515625" style="24" customWidth="1"/>
    <col min="1530" max="1530" width="82" style="24" customWidth="1"/>
    <col min="1531" max="1532" width="0" style="24" hidden="1" customWidth="1"/>
    <col min="1533" max="1533" width="16.42578125" style="24" customWidth="1"/>
    <col min="1534" max="1534" width="14.7109375" style="24" customWidth="1"/>
    <col min="1535" max="1535" width="14.5703125" style="24" customWidth="1"/>
    <col min="1536" max="1784" width="9.140625" style="24"/>
    <col min="1785" max="1785" width="29.28515625" style="24" customWidth="1"/>
    <col min="1786" max="1786" width="82" style="24" customWidth="1"/>
    <col min="1787" max="1788" width="0" style="24" hidden="1" customWidth="1"/>
    <col min="1789" max="1789" width="16.42578125" style="24" customWidth="1"/>
    <col min="1790" max="1790" width="14.7109375" style="24" customWidth="1"/>
    <col min="1791" max="1791" width="14.5703125" style="24" customWidth="1"/>
    <col min="1792" max="2040" width="9.140625" style="24"/>
    <col min="2041" max="2041" width="29.28515625" style="24" customWidth="1"/>
    <col min="2042" max="2042" width="82" style="24" customWidth="1"/>
    <col min="2043" max="2044" width="0" style="24" hidden="1" customWidth="1"/>
    <col min="2045" max="2045" width="16.42578125" style="24" customWidth="1"/>
    <col min="2046" max="2046" width="14.7109375" style="24" customWidth="1"/>
    <col min="2047" max="2047" width="14.5703125" style="24" customWidth="1"/>
    <col min="2048" max="2296" width="9.140625" style="24"/>
    <col min="2297" max="2297" width="29.28515625" style="24" customWidth="1"/>
    <col min="2298" max="2298" width="82" style="24" customWidth="1"/>
    <col min="2299" max="2300" width="0" style="24" hidden="1" customWidth="1"/>
    <col min="2301" max="2301" width="16.42578125" style="24" customWidth="1"/>
    <col min="2302" max="2302" width="14.7109375" style="24" customWidth="1"/>
    <col min="2303" max="2303" width="14.5703125" style="24" customWidth="1"/>
    <col min="2304" max="2552" width="9.140625" style="24"/>
    <col min="2553" max="2553" width="29.28515625" style="24" customWidth="1"/>
    <col min="2554" max="2554" width="82" style="24" customWidth="1"/>
    <col min="2555" max="2556" width="0" style="24" hidden="1" customWidth="1"/>
    <col min="2557" max="2557" width="16.42578125" style="24" customWidth="1"/>
    <col min="2558" max="2558" width="14.7109375" style="24" customWidth="1"/>
    <col min="2559" max="2559" width="14.5703125" style="24" customWidth="1"/>
    <col min="2560" max="2808" width="9.140625" style="24"/>
    <col min="2809" max="2809" width="29.28515625" style="24" customWidth="1"/>
    <col min="2810" max="2810" width="82" style="24" customWidth="1"/>
    <col min="2811" max="2812" width="0" style="24" hidden="1" customWidth="1"/>
    <col min="2813" max="2813" width="16.42578125" style="24" customWidth="1"/>
    <col min="2814" max="2814" width="14.7109375" style="24" customWidth="1"/>
    <col min="2815" max="2815" width="14.5703125" style="24" customWidth="1"/>
    <col min="2816" max="3064" width="9.140625" style="24"/>
    <col min="3065" max="3065" width="29.28515625" style="24" customWidth="1"/>
    <col min="3066" max="3066" width="82" style="24" customWidth="1"/>
    <col min="3067" max="3068" width="0" style="24" hidden="1" customWidth="1"/>
    <col min="3069" max="3069" width="16.42578125" style="24" customWidth="1"/>
    <col min="3070" max="3070" width="14.7109375" style="24" customWidth="1"/>
    <col min="3071" max="3071" width="14.5703125" style="24" customWidth="1"/>
    <col min="3072" max="3320" width="9.140625" style="24"/>
    <col min="3321" max="3321" width="29.28515625" style="24" customWidth="1"/>
    <col min="3322" max="3322" width="82" style="24" customWidth="1"/>
    <col min="3323" max="3324" width="0" style="24" hidden="1" customWidth="1"/>
    <col min="3325" max="3325" width="16.42578125" style="24" customWidth="1"/>
    <col min="3326" max="3326" width="14.7109375" style="24" customWidth="1"/>
    <col min="3327" max="3327" width="14.5703125" style="24" customWidth="1"/>
    <col min="3328" max="3576" width="9.140625" style="24"/>
    <col min="3577" max="3577" width="29.28515625" style="24" customWidth="1"/>
    <col min="3578" max="3578" width="82" style="24" customWidth="1"/>
    <col min="3579" max="3580" width="0" style="24" hidden="1" customWidth="1"/>
    <col min="3581" max="3581" width="16.42578125" style="24" customWidth="1"/>
    <col min="3582" max="3582" width="14.7109375" style="24" customWidth="1"/>
    <col min="3583" max="3583" width="14.5703125" style="24" customWidth="1"/>
    <col min="3584" max="3832" width="9.140625" style="24"/>
    <col min="3833" max="3833" width="29.28515625" style="24" customWidth="1"/>
    <col min="3834" max="3834" width="82" style="24" customWidth="1"/>
    <col min="3835" max="3836" width="0" style="24" hidden="1" customWidth="1"/>
    <col min="3837" max="3837" width="16.42578125" style="24" customWidth="1"/>
    <col min="3838" max="3838" width="14.7109375" style="24" customWidth="1"/>
    <col min="3839" max="3839" width="14.5703125" style="24" customWidth="1"/>
    <col min="3840" max="4088" width="9.140625" style="24"/>
    <col min="4089" max="4089" width="29.28515625" style="24" customWidth="1"/>
    <col min="4090" max="4090" width="82" style="24" customWidth="1"/>
    <col min="4091" max="4092" width="0" style="24" hidden="1" customWidth="1"/>
    <col min="4093" max="4093" width="16.42578125" style="24" customWidth="1"/>
    <col min="4094" max="4094" width="14.7109375" style="24" customWidth="1"/>
    <col min="4095" max="4095" width="14.5703125" style="24" customWidth="1"/>
    <col min="4096" max="4344" width="9.140625" style="24"/>
    <col min="4345" max="4345" width="29.28515625" style="24" customWidth="1"/>
    <col min="4346" max="4346" width="82" style="24" customWidth="1"/>
    <col min="4347" max="4348" width="0" style="24" hidden="1" customWidth="1"/>
    <col min="4349" max="4349" width="16.42578125" style="24" customWidth="1"/>
    <col min="4350" max="4350" width="14.7109375" style="24" customWidth="1"/>
    <col min="4351" max="4351" width="14.5703125" style="24" customWidth="1"/>
    <col min="4352" max="4600" width="9.140625" style="24"/>
    <col min="4601" max="4601" width="29.28515625" style="24" customWidth="1"/>
    <col min="4602" max="4602" width="82" style="24" customWidth="1"/>
    <col min="4603" max="4604" width="0" style="24" hidden="1" customWidth="1"/>
    <col min="4605" max="4605" width="16.42578125" style="24" customWidth="1"/>
    <col min="4606" max="4606" width="14.7109375" style="24" customWidth="1"/>
    <col min="4607" max="4607" width="14.5703125" style="24" customWidth="1"/>
    <col min="4608" max="4856" width="9.140625" style="24"/>
    <col min="4857" max="4857" width="29.28515625" style="24" customWidth="1"/>
    <col min="4858" max="4858" width="82" style="24" customWidth="1"/>
    <col min="4859" max="4860" width="0" style="24" hidden="1" customWidth="1"/>
    <col min="4861" max="4861" width="16.42578125" style="24" customWidth="1"/>
    <col min="4862" max="4862" width="14.7109375" style="24" customWidth="1"/>
    <col min="4863" max="4863" width="14.5703125" style="24" customWidth="1"/>
    <col min="4864" max="5112" width="9.140625" style="24"/>
    <col min="5113" max="5113" width="29.28515625" style="24" customWidth="1"/>
    <col min="5114" max="5114" width="82" style="24" customWidth="1"/>
    <col min="5115" max="5116" width="0" style="24" hidden="1" customWidth="1"/>
    <col min="5117" max="5117" width="16.42578125" style="24" customWidth="1"/>
    <col min="5118" max="5118" width="14.7109375" style="24" customWidth="1"/>
    <col min="5119" max="5119" width="14.5703125" style="24" customWidth="1"/>
    <col min="5120" max="5368" width="9.140625" style="24"/>
    <col min="5369" max="5369" width="29.28515625" style="24" customWidth="1"/>
    <col min="5370" max="5370" width="82" style="24" customWidth="1"/>
    <col min="5371" max="5372" width="0" style="24" hidden="1" customWidth="1"/>
    <col min="5373" max="5373" width="16.42578125" style="24" customWidth="1"/>
    <col min="5374" max="5374" width="14.7109375" style="24" customWidth="1"/>
    <col min="5375" max="5375" width="14.5703125" style="24" customWidth="1"/>
    <col min="5376" max="5624" width="9.140625" style="24"/>
    <col min="5625" max="5625" width="29.28515625" style="24" customWidth="1"/>
    <col min="5626" max="5626" width="82" style="24" customWidth="1"/>
    <col min="5627" max="5628" width="0" style="24" hidden="1" customWidth="1"/>
    <col min="5629" max="5629" width="16.42578125" style="24" customWidth="1"/>
    <col min="5630" max="5630" width="14.7109375" style="24" customWidth="1"/>
    <col min="5631" max="5631" width="14.5703125" style="24" customWidth="1"/>
    <col min="5632" max="5880" width="9.140625" style="24"/>
    <col min="5881" max="5881" width="29.28515625" style="24" customWidth="1"/>
    <col min="5882" max="5882" width="82" style="24" customWidth="1"/>
    <col min="5883" max="5884" width="0" style="24" hidden="1" customWidth="1"/>
    <col min="5885" max="5885" width="16.42578125" style="24" customWidth="1"/>
    <col min="5886" max="5886" width="14.7109375" style="24" customWidth="1"/>
    <col min="5887" max="5887" width="14.5703125" style="24" customWidth="1"/>
    <col min="5888" max="6136" width="9.140625" style="24"/>
    <col min="6137" max="6137" width="29.28515625" style="24" customWidth="1"/>
    <col min="6138" max="6138" width="82" style="24" customWidth="1"/>
    <col min="6139" max="6140" width="0" style="24" hidden="1" customWidth="1"/>
    <col min="6141" max="6141" width="16.42578125" style="24" customWidth="1"/>
    <col min="6142" max="6142" width="14.7109375" style="24" customWidth="1"/>
    <col min="6143" max="6143" width="14.5703125" style="24" customWidth="1"/>
    <col min="6144" max="6392" width="9.140625" style="24"/>
    <col min="6393" max="6393" width="29.28515625" style="24" customWidth="1"/>
    <col min="6394" max="6394" width="82" style="24" customWidth="1"/>
    <col min="6395" max="6396" width="0" style="24" hidden="1" customWidth="1"/>
    <col min="6397" max="6397" width="16.42578125" style="24" customWidth="1"/>
    <col min="6398" max="6398" width="14.7109375" style="24" customWidth="1"/>
    <col min="6399" max="6399" width="14.5703125" style="24" customWidth="1"/>
    <col min="6400" max="6648" width="9.140625" style="24"/>
    <col min="6649" max="6649" width="29.28515625" style="24" customWidth="1"/>
    <col min="6650" max="6650" width="82" style="24" customWidth="1"/>
    <col min="6651" max="6652" width="0" style="24" hidden="1" customWidth="1"/>
    <col min="6653" max="6653" width="16.42578125" style="24" customWidth="1"/>
    <col min="6654" max="6654" width="14.7109375" style="24" customWidth="1"/>
    <col min="6655" max="6655" width="14.5703125" style="24" customWidth="1"/>
    <col min="6656" max="6904" width="9.140625" style="24"/>
    <col min="6905" max="6905" width="29.28515625" style="24" customWidth="1"/>
    <col min="6906" max="6906" width="82" style="24" customWidth="1"/>
    <col min="6907" max="6908" width="0" style="24" hidden="1" customWidth="1"/>
    <col min="6909" max="6909" width="16.42578125" style="24" customWidth="1"/>
    <col min="6910" max="6910" width="14.7109375" style="24" customWidth="1"/>
    <col min="6911" max="6911" width="14.5703125" style="24" customWidth="1"/>
    <col min="6912" max="7160" width="9.140625" style="24"/>
    <col min="7161" max="7161" width="29.28515625" style="24" customWidth="1"/>
    <col min="7162" max="7162" width="82" style="24" customWidth="1"/>
    <col min="7163" max="7164" width="0" style="24" hidden="1" customWidth="1"/>
    <col min="7165" max="7165" width="16.42578125" style="24" customWidth="1"/>
    <col min="7166" max="7166" width="14.7109375" style="24" customWidth="1"/>
    <col min="7167" max="7167" width="14.5703125" style="24" customWidth="1"/>
    <col min="7168" max="7416" width="9.140625" style="24"/>
    <col min="7417" max="7417" width="29.28515625" style="24" customWidth="1"/>
    <col min="7418" max="7418" width="82" style="24" customWidth="1"/>
    <col min="7419" max="7420" width="0" style="24" hidden="1" customWidth="1"/>
    <col min="7421" max="7421" width="16.42578125" style="24" customWidth="1"/>
    <col min="7422" max="7422" width="14.7109375" style="24" customWidth="1"/>
    <col min="7423" max="7423" width="14.5703125" style="24" customWidth="1"/>
    <col min="7424" max="7672" width="9.140625" style="24"/>
    <col min="7673" max="7673" width="29.28515625" style="24" customWidth="1"/>
    <col min="7674" max="7674" width="82" style="24" customWidth="1"/>
    <col min="7675" max="7676" width="0" style="24" hidden="1" customWidth="1"/>
    <col min="7677" max="7677" width="16.42578125" style="24" customWidth="1"/>
    <col min="7678" max="7678" width="14.7109375" style="24" customWidth="1"/>
    <col min="7679" max="7679" width="14.5703125" style="24" customWidth="1"/>
    <col min="7680" max="7928" width="9.140625" style="24"/>
    <col min="7929" max="7929" width="29.28515625" style="24" customWidth="1"/>
    <col min="7930" max="7930" width="82" style="24" customWidth="1"/>
    <col min="7931" max="7932" width="0" style="24" hidden="1" customWidth="1"/>
    <col min="7933" max="7933" width="16.42578125" style="24" customWidth="1"/>
    <col min="7934" max="7934" width="14.7109375" style="24" customWidth="1"/>
    <col min="7935" max="7935" width="14.5703125" style="24" customWidth="1"/>
    <col min="7936" max="8184" width="9.140625" style="24"/>
    <col min="8185" max="8185" width="29.28515625" style="24" customWidth="1"/>
    <col min="8186" max="8186" width="82" style="24" customWidth="1"/>
    <col min="8187" max="8188" width="0" style="24" hidden="1" customWidth="1"/>
    <col min="8189" max="8189" width="16.42578125" style="24" customWidth="1"/>
    <col min="8190" max="8190" width="14.7109375" style="24" customWidth="1"/>
    <col min="8191" max="8191" width="14.5703125" style="24" customWidth="1"/>
    <col min="8192" max="8440" width="9.140625" style="24"/>
    <col min="8441" max="8441" width="29.28515625" style="24" customWidth="1"/>
    <col min="8442" max="8442" width="82" style="24" customWidth="1"/>
    <col min="8443" max="8444" width="0" style="24" hidden="1" customWidth="1"/>
    <col min="8445" max="8445" width="16.42578125" style="24" customWidth="1"/>
    <col min="8446" max="8446" width="14.7109375" style="24" customWidth="1"/>
    <col min="8447" max="8447" width="14.5703125" style="24" customWidth="1"/>
    <col min="8448" max="8696" width="9.140625" style="24"/>
    <col min="8697" max="8697" width="29.28515625" style="24" customWidth="1"/>
    <col min="8698" max="8698" width="82" style="24" customWidth="1"/>
    <col min="8699" max="8700" width="0" style="24" hidden="1" customWidth="1"/>
    <col min="8701" max="8701" width="16.42578125" style="24" customWidth="1"/>
    <col min="8702" max="8702" width="14.7109375" style="24" customWidth="1"/>
    <col min="8703" max="8703" width="14.5703125" style="24" customWidth="1"/>
    <col min="8704" max="8952" width="9.140625" style="24"/>
    <col min="8953" max="8953" width="29.28515625" style="24" customWidth="1"/>
    <col min="8954" max="8954" width="82" style="24" customWidth="1"/>
    <col min="8955" max="8956" width="0" style="24" hidden="1" customWidth="1"/>
    <col min="8957" max="8957" width="16.42578125" style="24" customWidth="1"/>
    <col min="8958" max="8958" width="14.7109375" style="24" customWidth="1"/>
    <col min="8959" max="8959" width="14.5703125" style="24" customWidth="1"/>
    <col min="8960" max="9208" width="9.140625" style="24"/>
    <col min="9209" max="9209" width="29.28515625" style="24" customWidth="1"/>
    <col min="9210" max="9210" width="82" style="24" customWidth="1"/>
    <col min="9211" max="9212" width="0" style="24" hidden="1" customWidth="1"/>
    <col min="9213" max="9213" width="16.42578125" style="24" customWidth="1"/>
    <col min="9214" max="9214" width="14.7109375" style="24" customWidth="1"/>
    <col min="9215" max="9215" width="14.5703125" style="24" customWidth="1"/>
    <col min="9216" max="9464" width="9.140625" style="24"/>
    <col min="9465" max="9465" width="29.28515625" style="24" customWidth="1"/>
    <col min="9466" max="9466" width="82" style="24" customWidth="1"/>
    <col min="9467" max="9468" width="0" style="24" hidden="1" customWidth="1"/>
    <col min="9469" max="9469" width="16.42578125" style="24" customWidth="1"/>
    <col min="9470" max="9470" width="14.7109375" style="24" customWidth="1"/>
    <col min="9471" max="9471" width="14.5703125" style="24" customWidth="1"/>
    <col min="9472" max="9720" width="9.140625" style="24"/>
    <col min="9721" max="9721" width="29.28515625" style="24" customWidth="1"/>
    <col min="9722" max="9722" width="82" style="24" customWidth="1"/>
    <col min="9723" max="9724" width="0" style="24" hidden="1" customWidth="1"/>
    <col min="9725" max="9725" width="16.42578125" style="24" customWidth="1"/>
    <col min="9726" max="9726" width="14.7109375" style="24" customWidth="1"/>
    <col min="9727" max="9727" width="14.5703125" style="24" customWidth="1"/>
    <col min="9728" max="9976" width="9.140625" style="24"/>
    <col min="9977" max="9977" width="29.28515625" style="24" customWidth="1"/>
    <col min="9978" max="9978" width="82" style="24" customWidth="1"/>
    <col min="9979" max="9980" width="0" style="24" hidden="1" customWidth="1"/>
    <col min="9981" max="9981" width="16.42578125" style="24" customWidth="1"/>
    <col min="9982" max="9982" width="14.7109375" style="24" customWidth="1"/>
    <col min="9983" max="9983" width="14.5703125" style="24" customWidth="1"/>
    <col min="9984" max="10232" width="9.140625" style="24"/>
    <col min="10233" max="10233" width="29.28515625" style="24" customWidth="1"/>
    <col min="10234" max="10234" width="82" style="24" customWidth="1"/>
    <col min="10235" max="10236" width="0" style="24" hidden="1" customWidth="1"/>
    <col min="10237" max="10237" width="16.42578125" style="24" customWidth="1"/>
    <col min="10238" max="10238" width="14.7109375" style="24" customWidth="1"/>
    <col min="10239" max="10239" width="14.5703125" style="24" customWidth="1"/>
    <col min="10240" max="10488" width="9.140625" style="24"/>
    <col min="10489" max="10489" width="29.28515625" style="24" customWidth="1"/>
    <col min="10490" max="10490" width="82" style="24" customWidth="1"/>
    <col min="10491" max="10492" width="0" style="24" hidden="1" customWidth="1"/>
    <col min="10493" max="10493" width="16.42578125" style="24" customWidth="1"/>
    <col min="10494" max="10494" width="14.7109375" style="24" customWidth="1"/>
    <col min="10495" max="10495" width="14.5703125" style="24" customWidth="1"/>
    <col min="10496" max="10744" width="9.140625" style="24"/>
    <col min="10745" max="10745" width="29.28515625" style="24" customWidth="1"/>
    <col min="10746" max="10746" width="82" style="24" customWidth="1"/>
    <col min="10747" max="10748" width="0" style="24" hidden="1" customWidth="1"/>
    <col min="10749" max="10749" width="16.42578125" style="24" customWidth="1"/>
    <col min="10750" max="10750" width="14.7109375" style="24" customWidth="1"/>
    <col min="10751" max="10751" width="14.5703125" style="24" customWidth="1"/>
    <col min="10752" max="11000" width="9.140625" style="24"/>
    <col min="11001" max="11001" width="29.28515625" style="24" customWidth="1"/>
    <col min="11002" max="11002" width="82" style="24" customWidth="1"/>
    <col min="11003" max="11004" width="0" style="24" hidden="1" customWidth="1"/>
    <col min="11005" max="11005" width="16.42578125" style="24" customWidth="1"/>
    <col min="11006" max="11006" width="14.7109375" style="24" customWidth="1"/>
    <col min="11007" max="11007" width="14.5703125" style="24" customWidth="1"/>
    <col min="11008" max="11256" width="9.140625" style="24"/>
    <col min="11257" max="11257" width="29.28515625" style="24" customWidth="1"/>
    <col min="11258" max="11258" width="82" style="24" customWidth="1"/>
    <col min="11259" max="11260" width="0" style="24" hidden="1" customWidth="1"/>
    <col min="11261" max="11261" width="16.42578125" style="24" customWidth="1"/>
    <col min="11262" max="11262" width="14.7109375" style="24" customWidth="1"/>
    <col min="11263" max="11263" width="14.5703125" style="24" customWidth="1"/>
    <col min="11264" max="11512" width="9.140625" style="24"/>
    <col min="11513" max="11513" width="29.28515625" style="24" customWidth="1"/>
    <col min="11514" max="11514" width="82" style="24" customWidth="1"/>
    <col min="11515" max="11516" width="0" style="24" hidden="1" customWidth="1"/>
    <col min="11517" max="11517" width="16.42578125" style="24" customWidth="1"/>
    <col min="11518" max="11518" width="14.7109375" style="24" customWidth="1"/>
    <col min="11519" max="11519" width="14.5703125" style="24" customWidth="1"/>
    <col min="11520" max="11768" width="9.140625" style="24"/>
    <col min="11769" max="11769" width="29.28515625" style="24" customWidth="1"/>
    <col min="11770" max="11770" width="82" style="24" customWidth="1"/>
    <col min="11771" max="11772" width="0" style="24" hidden="1" customWidth="1"/>
    <col min="11773" max="11773" width="16.42578125" style="24" customWidth="1"/>
    <col min="11774" max="11774" width="14.7109375" style="24" customWidth="1"/>
    <col min="11775" max="11775" width="14.5703125" style="24" customWidth="1"/>
    <col min="11776" max="12024" width="9.140625" style="24"/>
    <col min="12025" max="12025" width="29.28515625" style="24" customWidth="1"/>
    <col min="12026" max="12026" width="82" style="24" customWidth="1"/>
    <col min="12027" max="12028" width="0" style="24" hidden="1" customWidth="1"/>
    <col min="12029" max="12029" width="16.42578125" style="24" customWidth="1"/>
    <col min="12030" max="12030" width="14.7109375" style="24" customWidth="1"/>
    <col min="12031" max="12031" width="14.5703125" style="24" customWidth="1"/>
    <col min="12032" max="12280" width="9.140625" style="24"/>
    <col min="12281" max="12281" width="29.28515625" style="24" customWidth="1"/>
    <col min="12282" max="12282" width="82" style="24" customWidth="1"/>
    <col min="12283" max="12284" width="0" style="24" hidden="1" customWidth="1"/>
    <col min="12285" max="12285" width="16.42578125" style="24" customWidth="1"/>
    <col min="12286" max="12286" width="14.7109375" style="24" customWidth="1"/>
    <col min="12287" max="12287" width="14.5703125" style="24" customWidth="1"/>
    <col min="12288" max="12536" width="9.140625" style="24"/>
    <col min="12537" max="12537" width="29.28515625" style="24" customWidth="1"/>
    <col min="12538" max="12538" width="82" style="24" customWidth="1"/>
    <col min="12539" max="12540" width="0" style="24" hidden="1" customWidth="1"/>
    <col min="12541" max="12541" width="16.42578125" style="24" customWidth="1"/>
    <col min="12542" max="12542" width="14.7109375" style="24" customWidth="1"/>
    <col min="12543" max="12543" width="14.5703125" style="24" customWidth="1"/>
    <col min="12544" max="12792" width="9.140625" style="24"/>
    <col min="12793" max="12793" width="29.28515625" style="24" customWidth="1"/>
    <col min="12794" max="12794" width="82" style="24" customWidth="1"/>
    <col min="12795" max="12796" width="0" style="24" hidden="1" customWidth="1"/>
    <col min="12797" max="12797" width="16.42578125" style="24" customWidth="1"/>
    <col min="12798" max="12798" width="14.7109375" style="24" customWidth="1"/>
    <col min="12799" max="12799" width="14.5703125" style="24" customWidth="1"/>
    <col min="12800" max="13048" width="9.140625" style="24"/>
    <col min="13049" max="13049" width="29.28515625" style="24" customWidth="1"/>
    <col min="13050" max="13050" width="82" style="24" customWidth="1"/>
    <col min="13051" max="13052" width="0" style="24" hidden="1" customWidth="1"/>
    <col min="13053" max="13053" width="16.42578125" style="24" customWidth="1"/>
    <col min="13054" max="13054" width="14.7109375" style="24" customWidth="1"/>
    <col min="13055" max="13055" width="14.5703125" style="24" customWidth="1"/>
    <col min="13056" max="13304" width="9.140625" style="24"/>
    <col min="13305" max="13305" width="29.28515625" style="24" customWidth="1"/>
    <col min="13306" max="13306" width="82" style="24" customWidth="1"/>
    <col min="13307" max="13308" width="0" style="24" hidden="1" customWidth="1"/>
    <col min="13309" max="13309" width="16.42578125" style="24" customWidth="1"/>
    <col min="13310" max="13310" width="14.7109375" style="24" customWidth="1"/>
    <col min="13311" max="13311" width="14.5703125" style="24" customWidth="1"/>
    <col min="13312" max="13560" width="9.140625" style="24"/>
    <col min="13561" max="13561" width="29.28515625" style="24" customWidth="1"/>
    <col min="13562" max="13562" width="82" style="24" customWidth="1"/>
    <col min="13563" max="13564" width="0" style="24" hidden="1" customWidth="1"/>
    <col min="13565" max="13565" width="16.42578125" style="24" customWidth="1"/>
    <col min="13566" max="13566" width="14.7109375" style="24" customWidth="1"/>
    <col min="13567" max="13567" width="14.5703125" style="24" customWidth="1"/>
    <col min="13568" max="13816" width="9.140625" style="24"/>
    <col min="13817" max="13817" width="29.28515625" style="24" customWidth="1"/>
    <col min="13818" max="13818" width="82" style="24" customWidth="1"/>
    <col min="13819" max="13820" width="0" style="24" hidden="1" customWidth="1"/>
    <col min="13821" max="13821" width="16.42578125" style="24" customWidth="1"/>
    <col min="13822" max="13822" width="14.7109375" style="24" customWidth="1"/>
    <col min="13823" max="13823" width="14.5703125" style="24" customWidth="1"/>
    <col min="13824" max="14072" width="9.140625" style="24"/>
    <col min="14073" max="14073" width="29.28515625" style="24" customWidth="1"/>
    <col min="14074" max="14074" width="82" style="24" customWidth="1"/>
    <col min="14075" max="14076" width="0" style="24" hidden="1" customWidth="1"/>
    <col min="14077" max="14077" width="16.42578125" style="24" customWidth="1"/>
    <col min="14078" max="14078" width="14.7109375" style="24" customWidth="1"/>
    <col min="14079" max="14079" width="14.5703125" style="24" customWidth="1"/>
    <col min="14080" max="14328" width="9.140625" style="24"/>
    <col min="14329" max="14329" width="29.28515625" style="24" customWidth="1"/>
    <col min="14330" max="14330" width="82" style="24" customWidth="1"/>
    <col min="14331" max="14332" width="0" style="24" hidden="1" customWidth="1"/>
    <col min="14333" max="14333" width="16.42578125" style="24" customWidth="1"/>
    <col min="14334" max="14334" width="14.7109375" style="24" customWidth="1"/>
    <col min="14335" max="14335" width="14.5703125" style="24" customWidth="1"/>
    <col min="14336" max="14584" width="9.140625" style="24"/>
    <col min="14585" max="14585" width="29.28515625" style="24" customWidth="1"/>
    <col min="14586" max="14586" width="82" style="24" customWidth="1"/>
    <col min="14587" max="14588" width="0" style="24" hidden="1" customWidth="1"/>
    <col min="14589" max="14589" width="16.42578125" style="24" customWidth="1"/>
    <col min="14590" max="14590" width="14.7109375" style="24" customWidth="1"/>
    <col min="14591" max="14591" width="14.5703125" style="24" customWidth="1"/>
    <col min="14592" max="14840" width="9.140625" style="24"/>
    <col min="14841" max="14841" width="29.28515625" style="24" customWidth="1"/>
    <col min="14842" max="14842" width="82" style="24" customWidth="1"/>
    <col min="14843" max="14844" width="0" style="24" hidden="1" customWidth="1"/>
    <col min="14845" max="14845" width="16.42578125" style="24" customWidth="1"/>
    <col min="14846" max="14846" width="14.7109375" style="24" customWidth="1"/>
    <col min="14847" max="14847" width="14.5703125" style="24" customWidth="1"/>
    <col min="14848" max="15096" width="9.140625" style="24"/>
    <col min="15097" max="15097" width="29.28515625" style="24" customWidth="1"/>
    <col min="15098" max="15098" width="82" style="24" customWidth="1"/>
    <col min="15099" max="15100" width="0" style="24" hidden="1" customWidth="1"/>
    <col min="15101" max="15101" width="16.42578125" style="24" customWidth="1"/>
    <col min="15102" max="15102" width="14.7109375" style="24" customWidth="1"/>
    <col min="15103" max="15103" width="14.5703125" style="24" customWidth="1"/>
    <col min="15104" max="15352" width="9.140625" style="24"/>
    <col min="15353" max="15353" width="29.28515625" style="24" customWidth="1"/>
    <col min="15354" max="15354" width="82" style="24" customWidth="1"/>
    <col min="15355" max="15356" width="0" style="24" hidden="1" customWidth="1"/>
    <col min="15357" max="15357" width="16.42578125" style="24" customWidth="1"/>
    <col min="15358" max="15358" width="14.7109375" style="24" customWidth="1"/>
    <col min="15359" max="15359" width="14.5703125" style="24" customWidth="1"/>
    <col min="15360" max="15608" width="9.140625" style="24"/>
    <col min="15609" max="15609" width="29.28515625" style="24" customWidth="1"/>
    <col min="15610" max="15610" width="82" style="24" customWidth="1"/>
    <col min="15611" max="15612" width="0" style="24" hidden="1" customWidth="1"/>
    <col min="15613" max="15613" width="16.42578125" style="24" customWidth="1"/>
    <col min="15614" max="15614" width="14.7109375" style="24" customWidth="1"/>
    <col min="15615" max="15615" width="14.5703125" style="24" customWidth="1"/>
    <col min="15616" max="15864" width="9.140625" style="24"/>
    <col min="15865" max="15865" width="29.28515625" style="24" customWidth="1"/>
    <col min="15866" max="15866" width="82" style="24" customWidth="1"/>
    <col min="15867" max="15868" width="0" style="24" hidden="1" customWidth="1"/>
    <col min="15869" max="15869" width="16.42578125" style="24" customWidth="1"/>
    <col min="15870" max="15870" width="14.7109375" style="24" customWidth="1"/>
    <col min="15871" max="15871" width="14.5703125" style="24" customWidth="1"/>
    <col min="15872" max="16120" width="9.140625" style="24"/>
    <col min="16121" max="16121" width="29.28515625" style="24" customWidth="1"/>
    <col min="16122" max="16122" width="82" style="24" customWidth="1"/>
    <col min="16123" max="16124" width="0" style="24" hidden="1" customWidth="1"/>
    <col min="16125" max="16125" width="16.42578125" style="24" customWidth="1"/>
    <col min="16126" max="16126" width="14.7109375" style="24" customWidth="1"/>
    <col min="16127" max="16127" width="14.5703125" style="24" customWidth="1"/>
    <col min="16128" max="16384" width="9.140625" style="24"/>
  </cols>
  <sheetData>
    <row r="1" spans="1:7" ht="15.75" x14ac:dyDescent="0.2">
      <c r="C1" s="6" t="s">
        <v>786</v>
      </c>
    </row>
    <row r="2" spans="1:7" ht="15.75" x14ac:dyDescent="0.2">
      <c r="C2" s="23" t="s">
        <v>783</v>
      </c>
    </row>
    <row r="3" spans="1:7" ht="15.75" x14ac:dyDescent="0.2">
      <c r="C3" s="1" t="s">
        <v>784</v>
      </c>
    </row>
    <row r="4" spans="1:7" ht="15.75" x14ac:dyDescent="0.2">
      <c r="C4" s="1" t="s">
        <v>667</v>
      </c>
    </row>
    <row r="5" spans="1:7" ht="15.75" x14ac:dyDescent="0.2">
      <c r="B5" s="7"/>
    </row>
    <row r="6" spans="1:7" ht="15.75" x14ac:dyDescent="0.2">
      <c r="A6" s="253" t="s">
        <v>770</v>
      </c>
      <c r="B6" s="253"/>
      <c r="C6" s="253"/>
      <c r="D6" s="253"/>
      <c r="E6" s="253"/>
    </row>
    <row r="7" spans="1:7" ht="18.75" x14ac:dyDescent="0.2">
      <c r="A7" s="254"/>
      <c r="B7" s="254"/>
      <c r="C7" s="25"/>
      <c r="D7" s="25"/>
      <c r="E7" s="25"/>
    </row>
    <row r="8" spans="1:7" ht="18.75" x14ac:dyDescent="0.25">
      <c r="A8" s="26"/>
      <c r="B8" s="26"/>
      <c r="C8" s="27"/>
      <c r="D8" s="28"/>
      <c r="E8" s="15" t="s">
        <v>632</v>
      </c>
    </row>
    <row r="9" spans="1:7" ht="31.5" x14ac:dyDescent="0.2">
      <c r="A9" s="29" t="s">
        <v>771</v>
      </c>
      <c r="B9" s="30" t="s">
        <v>772</v>
      </c>
      <c r="C9" s="22" t="s">
        <v>671</v>
      </c>
      <c r="D9" s="22" t="s">
        <v>672</v>
      </c>
      <c r="E9" s="22" t="s">
        <v>673</v>
      </c>
    </row>
    <row r="10" spans="1:7" ht="15.75" x14ac:dyDescent="0.2">
      <c r="A10" s="30">
        <v>1</v>
      </c>
      <c r="B10" s="30">
        <v>2</v>
      </c>
      <c r="C10" s="30">
        <v>3</v>
      </c>
      <c r="D10" s="30">
        <v>4</v>
      </c>
      <c r="E10" s="30">
        <v>5</v>
      </c>
    </row>
    <row r="11" spans="1:7" ht="18.75" x14ac:dyDescent="0.2">
      <c r="A11" s="31"/>
      <c r="B11" s="32"/>
      <c r="C11" s="33"/>
      <c r="D11" s="33"/>
      <c r="E11" s="33"/>
    </row>
    <row r="12" spans="1:7" ht="18.75" x14ac:dyDescent="0.25">
      <c r="A12" s="34" t="s">
        <v>773</v>
      </c>
      <c r="B12" s="35" t="s">
        <v>774</v>
      </c>
      <c r="C12" s="36">
        <v>4194023.5999999996</v>
      </c>
      <c r="D12" s="36">
        <v>3902180.0999999996</v>
      </c>
      <c r="E12" s="36">
        <v>3959231.8</v>
      </c>
      <c r="F12" s="115"/>
      <c r="G12"/>
    </row>
    <row r="13" spans="1:7" ht="18.75" x14ac:dyDescent="0.3">
      <c r="A13" s="34"/>
      <c r="B13" s="35"/>
      <c r="C13" s="36"/>
      <c r="D13" s="36"/>
      <c r="E13" s="36"/>
      <c r="F13" s="116"/>
      <c r="G13" s="116"/>
    </row>
    <row r="14" spans="1:7" ht="15.75" x14ac:dyDescent="0.25">
      <c r="A14" s="37"/>
      <c r="B14" s="38"/>
      <c r="C14" s="39"/>
      <c r="D14" s="40"/>
      <c r="E14" s="41"/>
    </row>
    <row r="15" spans="1:7" ht="15.75" x14ac:dyDescent="0.25">
      <c r="A15" s="42" t="s">
        <v>775</v>
      </c>
      <c r="B15" s="43" t="s">
        <v>776</v>
      </c>
      <c r="C15" s="44">
        <v>4342851.5</v>
      </c>
      <c r="D15" s="36">
        <v>3902180.1000000006</v>
      </c>
      <c r="E15" s="45">
        <v>3959231.8</v>
      </c>
    </row>
    <row r="16" spans="1:7" ht="15.75" x14ac:dyDescent="0.25">
      <c r="A16" s="46"/>
      <c r="B16" s="47"/>
      <c r="C16" s="48"/>
      <c r="D16" s="49"/>
      <c r="E16" s="50"/>
    </row>
    <row r="17" spans="1:5" ht="12.75" customHeight="1" x14ac:dyDescent="0.2">
      <c r="A17" s="255"/>
      <c r="B17" s="257" t="s">
        <v>777</v>
      </c>
      <c r="C17" s="258">
        <f>C15-C12</f>
        <v>148827.90000000037</v>
      </c>
      <c r="D17" s="258">
        <f t="shared" ref="D17:E17" si="0">D12-D15</f>
        <v>0</v>
      </c>
      <c r="E17" s="258">
        <f t="shared" si="0"/>
        <v>0</v>
      </c>
    </row>
    <row r="18" spans="1:5" x14ac:dyDescent="0.2">
      <c r="A18" s="256"/>
      <c r="B18" s="257"/>
      <c r="C18" s="259"/>
      <c r="D18" s="259"/>
      <c r="E18" s="259"/>
    </row>
    <row r="20" spans="1:5" hidden="1" x14ac:dyDescent="0.2"/>
    <row r="21" spans="1:5" hidden="1" x14ac:dyDescent="0.2">
      <c r="B21" s="51" t="s">
        <v>778</v>
      </c>
      <c r="C21" s="111">
        <v>243741.3</v>
      </c>
    </row>
    <row r="22" spans="1:5" hidden="1" x14ac:dyDescent="0.2">
      <c r="B22" s="51" t="s">
        <v>779</v>
      </c>
      <c r="C22" s="112">
        <v>2044560.9</v>
      </c>
      <c r="D22" s="117" t="s">
        <v>848</v>
      </c>
      <c r="E22" s="52"/>
    </row>
    <row r="23" spans="1:5" hidden="1" x14ac:dyDescent="0.2">
      <c r="B23" s="51" t="s">
        <v>780</v>
      </c>
      <c r="C23" s="113">
        <v>2139474.2999999998</v>
      </c>
      <c r="D23" s="53"/>
      <c r="E23" s="53"/>
    </row>
    <row r="24" spans="1:5" hidden="1" x14ac:dyDescent="0.2">
      <c r="B24" s="51" t="s">
        <v>781</v>
      </c>
      <c r="C24" s="113">
        <f>C21+C22-C23</f>
        <v>148827.89999999991</v>
      </c>
      <c r="D24" s="114" t="s">
        <v>847</v>
      </c>
      <c r="E24" s="114"/>
    </row>
    <row r="25" spans="1:5" hidden="1" x14ac:dyDescent="0.2"/>
    <row r="27" spans="1:5" x14ac:dyDescent="0.2">
      <c r="D27" s="54"/>
      <c r="E27" s="55"/>
    </row>
    <row r="28" spans="1:5" x14ac:dyDescent="0.2">
      <c r="D28" s="55"/>
      <c r="E28" s="55"/>
    </row>
    <row r="29" spans="1:5" x14ac:dyDescent="0.2">
      <c r="C29" s="56"/>
      <c r="D29" s="57"/>
      <c r="E29" s="55"/>
    </row>
    <row r="30" spans="1:5" x14ac:dyDescent="0.2">
      <c r="C30" s="58"/>
      <c r="D30" s="55"/>
      <c r="E30" s="55"/>
    </row>
    <row r="31" spans="1:5" x14ac:dyDescent="0.2">
      <c r="C31" s="59"/>
      <c r="D31" s="60"/>
      <c r="E31" s="61"/>
    </row>
    <row r="32" spans="1:5" x14ac:dyDescent="0.2">
      <c r="C32" s="62"/>
    </row>
    <row r="35" spans="4:5" x14ac:dyDescent="0.2">
      <c r="D35" s="53"/>
      <c r="E35" s="53"/>
    </row>
  </sheetData>
  <mergeCells count="7">
    <mergeCell ref="A6:E6"/>
    <mergeCell ref="A7:B7"/>
    <mergeCell ref="A17:A18"/>
    <mergeCell ref="B17:B18"/>
    <mergeCell ref="C17:C18"/>
    <mergeCell ref="D17:D18"/>
    <mergeCell ref="E17:E18"/>
  </mergeCells>
  <pageMargins left="0.39370078740157483" right="0.39370078740157483" top="0.98425196850393704" bottom="0.39370078740157483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9"/>
  <sheetViews>
    <sheetView topLeftCell="A43" zoomScale="90" zoomScaleNormal="90" workbookViewId="0">
      <selection activeCell="H8" sqref="H8"/>
    </sheetView>
  </sheetViews>
  <sheetFormatPr defaultRowHeight="15.75" x14ac:dyDescent="0.2"/>
  <cols>
    <col min="1" max="1" width="118.42578125" style="1" customWidth="1"/>
    <col min="2" max="2" width="17.7109375" style="1" customWidth="1"/>
    <col min="3" max="3" width="17.42578125" style="1" customWidth="1"/>
    <col min="4" max="4" width="17.85546875" style="1" customWidth="1"/>
    <col min="5" max="16384" width="9.140625" style="1"/>
  </cols>
  <sheetData>
    <row r="1" spans="1:4" x14ac:dyDescent="0.2">
      <c r="A1" s="91"/>
      <c r="B1" s="6" t="s">
        <v>845</v>
      </c>
      <c r="D1" s="92"/>
    </row>
    <row r="2" spans="1:4" x14ac:dyDescent="0.2">
      <c r="A2" s="91"/>
      <c r="B2" s="133" t="s">
        <v>783</v>
      </c>
      <c r="D2" s="92"/>
    </row>
    <row r="3" spans="1:4" x14ac:dyDescent="0.2">
      <c r="A3" s="91"/>
      <c r="B3" s="1" t="s">
        <v>784</v>
      </c>
      <c r="D3" s="92"/>
    </row>
    <row r="4" spans="1:4" x14ac:dyDescent="0.2">
      <c r="A4" s="91"/>
      <c r="B4" s="1" t="s">
        <v>667</v>
      </c>
      <c r="D4" s="92"/>
    </row>
    <row r="5" spans="1:4" x14ac:dyDescent="0.2">
      <c r="A5" s="91"/>
    </row>
    <row r="6" spans="1:4" ht="31.5" customHeight="1" x14ac:dyDescent="0.2">
      <c r="A6" s="260" t="s">
        <v>820</v>
      </c>
      <c r="B6" s="260"/>
      <c r="C6" s="260"/>
      <c r="D6" s="260"/>
    </row>
    <row r="7" spans="1:4" x14ac:dyDescent="0.2">
      <c r="A7" s="134"/>
      <c r="B7" s="134"/>
      <c r="C7" s="134"/>
    </row>
    <row r="8" spans="1:4" x14ac:dyDescent="0.2">
      <c r="A8" s="134"/>
      <c r="B8" s="93"/>
      <c r="C8" s="134"/>
      <c r="D8" s="1" t="s">
        <v>821</v>
      </c>
    </row>
    <row r="9" spans="1:4" ht="25.5" customHeight="1" x14ac:dyDescent="0.2">
      <c r="A9" s="94" t="s">
        <v>822</v>
      </c>
      <c r="B9" s="131" t="s">
        <v>671</v>
      </c>
      <c r="C9" s="131" t="s">
        <v>672</v>
      </c>
      <c r="D9" s="131" t="s">
        <v>673</v>
      </c>
    </row>
    <row r="10" spans="1:4" x14ac:dyDescent="0.2">
      <c r="A10" s="94">
        <v>1</v>
      </c>
      <c r="B10" s="95">
        <v>2</v>
      </c>
      <c r="C10" s="95">
        <v>3</v>
      </c>
      <c r="D10" s="95">
        <v>4</v>
      </c>
    </row>
    <row r="11" spans="1:4" ht="20.25" customHeight="1" x14ac:dyDescent="0.25">
      <c r="A11" s="4" t="s">
        <v>823</v>
      </c>
      <c r="B11" s="96">
        <f>SUM(B12:B14)</f>
        <v>174557</v>
      </c>
      <c r="C11" s="96">
        <f t="shared" ref="C11:D11" si="0">SUM(C12:C14)</f>
        <v>103824.1</v>
      </c>
      <c r="D11" s="96">
        <f t="shared" si="0"/>
        <v>87735.2</v>
      </c>
    </row>
    <row r="12" spans="1:4" ht="31.5" x14ac:dyDescent="0.25">
      <c r="A12" s="97" t="s">
        <v>824</v>
      </c>
      <c r="B12" s="3">
        <v>154670.29999999999</v>
      </c>
      <c r="C12" s="3">
        <v>103824.1</v>
      </c>
      <c r="D12" s="3">
        <v>87735.2</v>
      </c>
    </row>
    <row r="13" spans="1:4" ht="31.5" x14ac:dyDescent="0.25">
      <c r="A13" s="97" t="s">
        <v>825</v>
      </c>
      <c r="B13" s="3">
        <v>19526.2</v>
      </c>
      <c r="C13" s="3"/>
      <c r="D13" s="3"/>
    </row>
    <row r="14" spans="1:4" ht="31.5" x14ac:dyDescent="0.25">
      <c r="A14" s="98" t="s">
        <v>826</v>
      </c>
      <c r="B14" s="3">
        <v>360.5</v>
      </c>
      <c r="C14" s="3"/>
      <c r="D14" s="3"/>
    </row>
    <row r="15" spans="1:4" ht="23.25" customHeight="1" x14ac:dyDescent="0.25">
      <c r="A15" s="4" t="s">
        <v>827</v>
      </c>
      <c r="B15" s="99">
        <f>SUM(B16:B17)</f>
        <v>5098.5</v>
      </c>
      <c r="C15" s="99">
        <f t="shared" ref="C15:D15" si="1">SUM(C16:C17)</f>
        <v>5558.8</v>
      </c>
      <c r="D15" s="99">
        <f t="shared" si="1"/>
        <v>5540.2</v>
      </c>
    </row>
    <row r="16" spans="1:4" ht="31.5" x14ac:dyDescent="0.25">
      <c r="A16" s="100" t="s">
        <v>584</v>
      </c>
      <c r="B16" s="9">
        <v>16.5</v>
      </c>
      <c r="C16" s="9">
        <v>320.5</v>
      </c>
      <c r="D16" s="9">
        <v>301.89999999999998</v>
      </c>
    </row>
    <row r="17" spans="1:4" ht="21.75" customHeight="1" x14ac:dyDescent="0.25">
      <c r="A17" s="100" t="s">
        <v>589</v>
      </c>
      <c r="B17" s="9">
        <v>5082</v>
      </c>
      <c r="C17" s="9">
        <v>5238.3</v>
      </c>
      <c r="D17" s="9">
        <v>5238.3</v>
      </c>
    </row>
    <row r="18" spans="1:4" ht="22.5" customHeight="1" x14ac:dyDescent="0.25">
      <c r="A18" s="4" t="s">
        <v>828</v>
      </c>
      <c r="B18" s="10">
        <f>SUM(B19:B34)</f>
        <v>1455499.5000000005</v>
      </c>
      <c r="C18" s="10">
        <f t="shared" ref="C18:D18" si="2">SUM(C19:C34)</f>
        <v>1480060.2000000004</v>
      </c>
      <c r="D18" s="10">
        <f t="shared" si="2"/>
        <v>1520098.4000000004</v>
      </c>
    </row>
    <row r="19" spans="1:4" x14ac:dyDescent="0.25">
      <c r="A19" s="118" t="s">
        <v>610</v>
      </c>
      <c r="B19" s="9">
        <v>1408551.5</v>
      </c>
      <c r="C19" s="9">
        <v>1414183.9</v>
      </c>
      <c r="D19" s="9">
        <v>1401983.8</v>
      </c>
    </row>
    <row r="20" spans="1:4" ht="21.75" customHeight="1" x14ac:dyDescent="0.25">
      <c r="A20" s="100" t="s">
        <v>576</v>
      </c>
      <c r="B20" s="9">
        <v>8263.2999999999993</v>
      </c>
      <c r="C20" s="9">
        <v>8505.7999999999993</v>
      </c>
      <c r="D20" s="9">
        <v>8505.7999999999993</v>
      </c>
    </row>
    <row r="21" spans="1:4" ht="31.5" x14ac:dyDescent="0.25">
      <c r="A21" s="101" t="s">
        <v>603</v>
      </c>
      <c r="B21" s="9">
        <v>448.5</v>
      </c>
      <c r="C21" s="9">
        <v>469.3</v>
      </c>
      <c r="D21" s="9">
        <v>549.70000000000005</v>
      </c>
    </row>
    <row r="22" spans="1:4" ht="47.25" x14ac:dyDescent="0.25">
      <c r="A22" s="102" t="s">
        <v>829</v>
      </c>
      <c r="B22" s="110"/>
      <c r="C22" s="9">
        <v>18577.7</v>
      </c>
      <c r="D22" s="9">
        <v>70595.199999999997</v>
      </c>
    </row>
    <row r="23" spans="1:4" ht="37.5" customHeight="1" x14ac:dyDescent="0.25">
      <c r="A23" s="100" t="s">
        <v>568</v>
      </c>
      <c r="B23" s="9">
        <v>272.7</v>
      </c>
      <c r="C23" s="9">
        <v>280.8</v>
      </c>
      <c r="D23" s="9">
        <v>421.2</v>
      </c>
    </row>
    <row r="24" spans="1:4" ht="20.25" customHeight="1" x14ac:dyDescent="0.25">
      <c r="A24" s="102" t="s">
        <v>621</v>
      </c>
      <c r="B24" s="9">
        <v>26692.6</v>
      </c>
      <c r="C24" s="9">
        <v>26692.6</v>
      </c>
      <c r="D24" s="9">
        <v>26692.6</v>
      </c>
    </row>
    <row r="25" spans="1:4" ht="47.25" x14ac:dyDescent="0.25">
      <c r="A25" s="100" t="s">
        <v>623</v>
      </c>
      <c r="B25" s="9">
        <v>5529.6</v>
      </c>
      <c r="C25" s="9">
        <v>5529.6</v>
      </c>
      <c r="D25" s="9">
        <v>5529.6</v>
      </c>
    </row>
    <row r="26" spans="1:4" ht="31.5" x14ac:dyDescent="0.25">
      <c r="A26" s="100" t="s">
        <v>578</v>
      </c>
      <c r="B26" s="3">
        <v>0.8</v>
      </c>
      <c r="C26" s="3">
        <v>0.8</v>
      </c>
      <c r="D26" s="3">
        <v>0.8</v>
      </c>
    </row>
    <row r="27" spans="1:4" ht="31.5" x14ac:dyDescent="0.25">
      <c r="A27" s="100" t="s">
        <v>830</v>
      </c>
      <c r="B27" s="9">
        <v>1218.5</v>
      </c>
      <c r="C27" s="9">
        <v>1252.2</v>
      </c>
      <c r="D27" s="9">
        <v>1252.2</v>
      </c>
    </row>
    <row r="28" spans="1:4" ht="21" customHeight="1" x14ac:dyDescent="0.25">
      <c r="A28" s="100" t="s">
        <v>572</v>
      </c>
      <c r="B28" s="9">
        <v>176.6</v>
      </c>
      <c r="C28" s="9">
        <v>176.6</v>
      </c>
      <c r="D28" s="9">
        <v>176.6</v>
      </c>
    </row>
    <row r="29" spans="1:4" ht="19.5" customHeight="1" x14ac:dyDescent="0.25">
      <c r="A29" s="100" t="s">
        <v>574</v>
      </c>
      <c r="B29" s="9">
        <v>544.70000000000005</v>
      </c>
      <c r="C29" s="9">
        <v>560.9</v>
      </c>
      <c r="D29" s="9">
        <v>560.9</v>
      </c>
    </row>
    <row r="30" spans="1:4" ht="31.5" x14ac:dyDescent="0.25">
      <c r="A30" s="100" t="s">
        <v>626</v>
      </c>
      <c r="B30" s="9">
        <v>151</v>
      </c>
      <c r="C30" s="9">
        <v>155.5</v>
      </c>
      <c r="D30" s="9">
        <v>155.5</v>
      </c>
    </row>
    <row r="31" spans="1:4" ht="17.25" customHeight="1" x14ac:dyDescent="0.25">
      <c r="A31" s="100" t="s">
        <v>594</v>
      </c>
      <c r="B31" s="9">
        <v>2822</v>
      </c>
      <c r="C31" s="9">
        <v>2822</v>
      </c>
      <c r="D31" s="9">
        <v>2822</v>
      </c>
    </row>
    <row r="32" spans="1:4" ht="31.5" x14ac:dyDescent="0.25">
      <c r="A32" s="100" t="s">
        <v>592</v>
      </c>
      <c r="B32" s="9">
        <v>127.8</v>
      </c>
      <c r="C32" s="9">
        <v>131.6</v>
      </c>
      <c r="D32" s="9">
        <v>131.6</v>
      </c>
    </row>
    <row r="33" spans="1:4" ht="31.5" x14ac:dyDescent="0.25">
      <c r="A33" s="103" t="s">
        <v>580</v>
      </c>
      <c r="B33" s="9">
        <v>674.1</v>
      </c>
      <c r="C33" s="9">
        <v>694.3</v>
      </c>
      <c r="D33" s="9">
        <v>694.3</v>
      </c>
    </row>
    <row r="34" spans="1:4" ht="31.5" x14ac:dyDescent="0.25">
      <c r="A34" s="102" t="s">
        <v>570</v>
      </c>
      <c r="B34" s="9">
        <v>25.8</v>
      </c>
      <c r="C34" s="9">
        <v>26.6</v>
      </c>
      <c r="D34" s="9">
        <v>26.6</v>
      </c>
    </row>
    <row r="35" spans="1:4" ht="22.5" customHeight="1" x14ac:dyDescent="0.25">
      <c r="A35" s="4" t="s">
        <v>831</v>
      </c>
      <c r="B35" s="96">
        <f>SUM(B36:B53)</f>
        <v>663800.4</v>
      </c>
      <c r="C35" s="96">
        <f>SUM(C36:C53)</f>
        <v>355167.03199999995</v>
      </c>
      <c r="D35" s="96">
        <f>SUM(D36:D53)</f>
        <v>324885</v>
      </c>
    </row>
    <row r="36" spans="1:4" ht="31.5" x14ac:dyDescent="0.25">
      <c r="A36" s="100" t="s">
        <v>612</v>
      </c>
      <c r="B36" s="3">
        <v>51746.7</v>
      </c>
      <c r="C36" s="3">
        <v>51746.7</v>
      </c>
      <c r="D36" s="3">
        <v>51746.7</v>
      </c>
    </row>
    <row r="37" spans="1:4" ht="31.5" x14ac:dyDescent="0.25">
      <c r="A37" s="100" t="s">
        <v>614</v>
      </c>
      <c r="B37" s="9">
        <v>97015.8</v>
      </c>
      <c r="C37" s="9">
        <v>97369.1</v>
      </c>
      <c r="D37" s="9">
        <v>95100.5</v>
      </c>
    </row>
    <row r="38" spans="1:4" ht="80.25" customHeight="1" x14ac:dyDescent="0.25">
      <c r="A38" s="100" t="s">
        <v>832</v>
      </c>
      <c r="B38" s="9">
        <v>7208.7</v>
      </c>
      <c r="C38" s="9">
        <v>6952.8</v>
      </c>
      <c r="D38" s="9">
        <v>6824.7</v>
      </c>
    </row>
    <row r="39" spans="1:4" x14ac:dyDescent="0.25">
      <c r="A39" s="100" t="s">
        <v>608</v>
      </c>
      <c r="B39" s="3">
        <v>1050</v>
      </c>
      <c r="C39" s="3"/>
      <c r="D39" s="3"/>
    </row>
    <row r="40" spans="1:4" ht="31.5" x14ac:dyDescent="0.25">
      <c r="A40" s="102" t="s">
        <v>833</v>
      </c>
      <c r="B40" s="9">
        <v>1618.3</v>
      </c>
      <c r="C40" s="9">
        <v>1956.6</v>
      </c>
      <c r="D40" s="9">
        <v>1956.6</v>
      </c>
    </row>
    <row r="41" spans="1:4" ht="31.5" x14ac:dyDescent="0.25">
      <c r="A41" s="100" t="s">
        <v>834</v>
      </c>
      <c r="B41" s="9">
        <v>30000</v>
      </c>
      <c r="C41" s="9">
        <v>30000</v>
      </c>
      <c r="D41" s="9">
        <v>30000</v>
      </c>
    </row>
    <row r="42" spans="1:4" x14ac:dyDescent="0.25">
      <c r="A42" s="100" t="s">
        <v>835</v>
      </c>
      <c r="B42" s="9">
        <v>352.8</v>
      </c>
      <c r="C42" s="9">
        <v>352.8</v>
      </c>
      <c r="D42" s="9">
        <v>352.8</v>
      </c>
    </row>
    <row r="43" spans="1:4" ht="31.5" x14ac:dyDescent="0.25">
      <c r="A43" s="100" t="s">
        <v>836</v>
      </c>
      <c r="B43" s="9">
        <v>282.60000000000002</v>
      </c>
      <c r="C43" s="9">
        <v>8920.4</v>
      </c>
      <c r="D43" s="9">
        <v>11187.6</v>
      </c>
    </row>
    <row r="44" spans="1:4" ht="33" customHeight="1" x14ac:dyDescent="0.25">
      <c r="A44" s="119" t="s">
        <v>837</v>
      </c>
      <c r="B44" s="3">
        <v>106680.6</v>
      </c>
      <c r="C44" s="3"/>
      <c r="D44" s="3"/>
    </row>
    <row r="45" spans="1:4" ht="31.5" x14ac:dyDescent="0.25">
      <c r="A45" s="104" t="s">
        <v>838</v>
      </c>
      <c r="B45" s="3">
        <v>43950</v>
      </c>
      <c r="C45" s="3"/>
      <c r="D45" s="3"/>
    </row>
    <row r="46" spans="1:4" ht="31.5" x14ac:dyDescent="0.25">
      <c r="A46" s="105" t="s">
        <v>839</v>
      </c>
      <c r="B46" s="9">
        <v>11113.5</v>
      </c>
      <c r="C46" s="9">
        <v>11113.5</v>
      </c>
      <c r="D46" s="9">
        <v>11113.5</v>
      </c>
    </row>
    <row r="47" spans="1:4" ht="31.5" x14ac:dyDescent="0.25">
      <c r="A47" s="100" t="s">
        <v>840</v>
      </c>
      <c r="B47" s="9">
        <v>66442.2</v>
      </c>
      <c r="C47" s="9">
        <v>66602.600000000006</v>
      </c>
      <c r="D47" s="9">
        <v>66602.600000000006</v>
      </c>
    </row>
    <row r="48" spans="1:4" ht="63" x14ac:dyDescent="0.25">
      <c r="A48" s="100" t="s">
        <v>606</v>
      </c>
      <c r="B48" s="229">
        <v>16684.311000000002</v>
      </c>
      <c r="C48" s="229">
        <v>16684.311000000002</v>
      </c>
      <c r="D48" s="3"/>
    </row>
    <row r="49" spans="1:4" ht="33" customHeight="1" x14ac:dyDescent="0.25">
      <c r="A49" s="100" t="s">
        <v>855</v>
      </c>
      <c r="B49" s="229">
        <v>4510.3999999999996</v>
      </c>
      <c r="C49" s="229">
        <v>4296.3</v>
      </c>
      <c r="D49" s="3"/>
    </row>
    <row r="50" spans="1:4" ht="20.25" customHeight="1" x14ac:dyDescent="0.25">
      <c r="A50" s="106" t="s">
        <v>841</v>
      </c>
      <c r="B50" s="229">
        <f>13594.889-4510.4</f>
        <v>9084.4889999999996</v>
      </c>
      <c r="C50" s="229">
        <f>13468.221-4296.3</f>
        <v>9171.9209999999985</v>
      </c>
      <c r="D50" s="3"/>
    </row>
    <row r="51" spans="1:4" ht="31.5" x14ac:dyDescent="0.25">
      <c r="A51" s="100" t="s">
        <v>866</v>
      </c>
      <c r="B51" s="3">
        <v>145000</v>
      </c>
      <c r="C51" s="3"/>
      <c r="D51" s="3"/>
    </row>
    <row r="52" spans="1:4" ht="31.5" x14ac:dyDescent="0.25">
      <c r="A52" s="100" t="s">
        <v>867</v>
      </c>
      <c r="B52" s="3">
        <v>50000</v>
      </c>
      <c r="C52" s="3">
        <v>50000</v>
      </c>
      <c r="D52" s="3">
        <v>50000</v>
      </c>
    </row>
    <row r="53" spans="1:4" ht="18.75" customHeight="1" x14ac:dyDescent="0.25">
      <c r="A53" s="100" t="s">
        <v>842</v>
      </c>
      <c r="B53" s="109">
        <v>21060</v>
      </c>
      <c r="C53" s="3"/>
      <c r="D53" s="3"/>
    </row>
    <row r="54" spans="1:4" ht="27.75" customHeight="1" x14ac:dyDescent="0.2">
      <c r="A54" s="2" t="s">
        <v>843</v>
      </c>
      <c r="B54" s="107">
        <f>B11+B15+B18+B35</f>
        <v>2298955.4000000004</v>
      </c>
      <c r="C54" s="107">
        <f>C11+C15+C18+C35</f>
        <v>1944610.1320000002</v>
      </c>
      <c r="D54" s="107">
        <f>D11+D15+D18+D35</f>
        <v>1938258.8000000003</v>
      </c>
    </row>
    <row r="55" spans="1:4" ht="23.25" hidden="1" customHeight="1" x14ac:dyDescent="0.2">
      <c r="A55" s="230" t="s">
        <v>844</v>
      </c>
      <c r="B55" s="231">
        <f>B54-B11</f>
        <v>2124398.4000000004</v>
      </c>
      <c r="C55" s="231">
        <f t="shared" ref="C55:D55" si="3">C54-C11</f>
        <v>1840786.0320000001</v>
      </c>
      <c r="D55" s="231">
        <f t="shared" si="3"/>
        <v>1850523.6000000003</v>
      </c>
    </row>
    <row r="56" spans="1:4" x14ac:dyDescent="0.2">
      <c r="B56" s="108"/>
      <c r="C56" s="108"/>
      <c r="D56" s="108"/>
    </row>
    <row r="57" spans="1:4" x14ac:dyDescent="0.2">
      <c r="B57" s="108"/>
      <c r="C57" s="108"/>
      <c r="D57" s="108"/>
    </row>
    <row r="58" spans="1:4" x14ac:dyDescent="0.2">
      <c r="B58" s="108"/>
      <c r="C58" s="108"/>
      <c r="D58" s="108"/>
    </row>
    <row r="59" spans="1:4" x14ac:dyDescent="0.2">
      <c r="B59" s="108"/>
      <c r="C59" s="108"/>
      <c r="D59" s="108"/>
    </row>
  </sheetData>
  <mergeCells count="1">
    <mergeCell ref="A6:D6"/>
  </mergeCells>
  <pageMargins left="0.98425196850393704" right="0.39370078740157483" top="0.39370078740157483" bottom="0.39370078740157483" header="0.31496062992125984" footer="0.31496062992125984"/>
  <pageSetup paperSize="9" scale="52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D12" sqref="D12"/>
    </sheetView>
  </sheetViews>
  <sheetFormatPr defaultRowHeight="12.75" x14ac:dyDescent="0.2"/>
  <cols>
    <col min="2" max="2" width="69.85546875" customWidth="1"/>
    <col min="3" max="4" width="15.28515625" customWidth="1"/>
    <col min="5" max="5" width="14.5703125" customWidth="1"/>
    <col min="258" max="258" width="69.85546875" customWidth="1"/>
    <col min="259" max="260" width="13.85546875" customWidth="1"/>
    <col min="261" max="261" width="13.140625" customWidth="1"/>
    <col min="514" max="514" width="69.85546875" customWidth="1"/>
    <col min="515" max="516" width="13.85546875" customWidth="1"/>
    <col min="517" max="517" width="13.140625" customWidth="1"/>
    <col min="770" max="770" width="69.85546875" customWidth="1"/>
    <col min="771" max="772" width="13.85546875" customWidth="1"/>
    <col min="773" max="773" width="13.140625" customWidth="1"/>
    <col min="1026" max="1026" width="69.85546875" customWidth="1"/>
    <col min="1027" max="1028" width="13.85546875" customWidth="1"/>
    <col min="1029" max="1029" width="13.140625" customWidth="1"/>
    <col min="1282" max="1282" width="69.85546875" customWidth="1"/>
    <col min="1283" max="1284" width="13.85546875" customWidth="1"/>
    <col min="1285" max="1285" width="13.140625" customWidth="1"/>
    <col min="1538" max="1538" width="69.85546875" customWidth="1"/>
    <col min="1539" max="1540" width="13.85546875" customWidth="1"/>
    <col min="1541" max="1541" width="13.140625" customWidth="1"/>
    <col min="1794" max="1794" width="69.85546875" customWidth="1"/>
    <col min="1795" max="1796" width="13.85546875" customWidth="1"/>
    <col min="1797" max="1797" width="13.140625" customWidth="1"/>
    <col min="2050" max="2050" width="69.85546875" customWidth="1"/>
    <col min="2051" max="2052" width="13.85546875" customWidth="1"/>
    <col min="2053" max="2053" width="13.140625" customWidth="1"/>
    <col min="2306" max="2306" width="69.85546875" customWidth="1"/>
    <col min="2307" max="2308" width="13.85546875" customWidth="1"/>
    <col min="2309" max="2309" width="13.140625" customWidth="1"/>
    <col min="2562" max="2562" width="69.85546875" customWidth="1"/>
    <col min="2563" max="2564" width="13.85546875" customWidth="1"/>
    <col min="2565" max="2565" width="13.140625" customWidth="1"/>
    <col min="2818" max="2818" width="69.85546875" customWidth="1"/>
    <col min="2819" max="2820" width="13.85546875" customWidth="1"/>
    <col min="2821" max="2821" width="13.140625" customWidth="1"/>
    <col min="3074" max="3074" width="69.85546875" customWidth="1"/>
    <col min="3075" max="3076" width="13.85546875" customWidth="1"/>
    <col min="3077" max="3077" width="13.140625" customWidth="1"/>
    <col min="3330" max="3330" width="69.85546875" customWidth="1"/>
    <col min="3331" max="3332" width="13.85546875" customWidth="1"/>
    <col min="3333" max="3333" width="13.140625" customWidth="1"/>
    <col min="3586" max="3586" width="69.85546875" customWidth="1"/>
    <col min="3587" max="3588" width="13.85546875" customWidth="1"/>
    <col min="3589" max="3589" width="13.140625" customWidth="1"/>
    <col min="3842" max="3842" width="69.85546875" customWidth="1"/>
    <col min="3843" max="3844" width="13.85546875" customWidth="1"/>
    <col min="3845" max="3845" width="13.140625" customWidth="1"/>
    <col min="4098" max="4098" width="69.85546875" customWidth="1"/>
    <col min="4099" max="4100" width="13.85546875" customWidth="1"/>
    <col min="4101" max="4101" width="13.140625" customWidth="1"/>
    <col min="4354" max="4354" width="69.85546875" customWidth="1"/>
    <col min="4355" max="4356" width="13.85546875" customWidth="1"/>
    <col min="4357" max="4357" width="13.140625" customWidth="1"/>
    <col min="4610" max="4610" width="69.85546875" customWidth="1"/>
    <col min="4611" max="4612" width="13.85546875" customWidth="1"/>
    <col min="4613" max="4613" width="13.140625" customWidth="1"/>
    <col min="4866" max="4866" width="69.85546875" customWidth="1"/>
    <col min="4867" max="4868" width="13.85546875" customWidth="1"/>
    <col min="4869" max="4869" width="13.140625" customWidth="1"/>
    <col min="5122" max="5122" width="69.85546875" customWidth="1"/>
    <col min="5123" max="5124" width="13.85546875" customWidth="1"/>
    <col min="5125" max="5125" width="13.140625" customWidth="1"/>
    <col min="5378" max="5378" width="69.85546875" customWidth="1"/>
    <col min="5379" max="5380" width="13.85546875" customWidth="1"/>
    <col min="5381" max="5381" width="13.140625" customWidth="1"/>
    <col min="5634" max="5634" width="69.85546875" customWidth="1"/>
    <col min="5635" max="5636" width="13.85546875" customWidth="1"/>
    <col min="5637" max="5637" width="13.140625" customWidth="1"/>
    <col min="5890" max="5890" width="69.85546875" customWidth="1"/>
    <col min="5891" max="5892" width="13.85546875" customWidth="1"/>
    <col min="5893" max="5893" width="13.140625" customWidth="1"/>
    <col min="6146" max="6146" width="69.85546875" customWidth="1"/>
    <col min="6147" max="6148" width="13.85546875" customWidth="1"/>
    <col min="6149" max="6149" width="13.140625" customWidth="1"/>
    <col min="6402" max="6402" width="69.85546875" customWidth="1"/>
    <col min="6403" max="6404" width="13.85546875" customWidth="1"/>
    <col min="6405" max="6405" width="13.140625" customWidth="1"/>
    <col min="6658" max="6658" width="69.85546875" customWidth="1"/>
    <col min="6659" max="6660" width="13.85546875" customWidth="1"/>
    <col min="6661" max="6661" width="13.140625" customWidth="1"/>
    <col min="6914" max="6914" width="69.85546875" customWidth="1"/>
    <col min="6915" max="6916" width="13.85546875" customWidth="1"/>
    <col min="6917" max="6917" width="13.140625" customWidth="1"/>
    <col min="7170" max="7170" width="69.85546875" customWidth="1"/>
    <col min="7171" max="7172" width="13.85546875" customWidth="1"/>
    <col min="7173" max="7173" width="13.140625" customWidth="1"/>
    <col min="7426" max="7426" width="69.85546875" customWidth="1"/>
    <col min="7427" max="7428" width="13.85546875" customWidth="1"/>
    <col min="7429" max="7429" width="13.140625" customWidth="1"/>
    <col min="7682" max="7682" width="69.85546875" customWidth="1"/>
    <col min="7683" max="7684" width="13.85546875" customWidth="1"/>
    <col min="7685" max="7685" width="13.140625" customWidth="1"/>
    <col min="7938" max="7938" width="69.85546875" customWidth="1"/>
    <col min="7939" max="7940" width="13.85546875" customWidth="1"/>
    <col min="7941" max="7941" width="13.140625" customWidth="1"/>
    <col min="8194" max="8194" width="69.85546875" customWidth="1"/>
    <col min="8195" max="8196" width="13.85546875" customWidth="1"/>
    <col min="8197" max="8197" width="13.140625" customWidth="1"/>
    <col min="8450" max="8450" width="69.85546875" customWidth="1"/>
    <col min="8451" max="8452" width="13.85546875" customWidth="1"/>
    <col min="8453" max="8453" width="13.140625" customWidth="1"/>
    <col min="8706" max="8706" width="69.85546875" customWidth="1"/>
    <col min="8707" max="8708" width="13.85546875" customWidth="1"/>
    <col min="8709" max="8709" width="13.140625" customWidth="1"/>
    <col min="8962" max="8962" width="69.85546875" customWidth="1"/>
    <col min="8963" max="8964" width="13.85546875" customWidth="1"/>
    <col min="8965" max="8965" width="13.140625" customWidth="1"/>
    <col min="9218" max="9218" width="69.85546875" customWidth="1"/>
    <col min="9219" max="9220" width="13.85546875" customWidth="1"/>
    <col min="9221" max="9221" width="13.140625" customWidth="1"/>
    <col min="9474" max="9474" width="69.85546875" customWidth="1"/>
    <col min="9475" max="9476" width="13.85546875" customWidth="1"/>
    <col min="9477" max="9477" width="13.140625" customWidth="1"/>
    <col min="9730" max="9730" width="69.85546875" customWidth="1"/>
    <col min="9731" max="9732" width="13.85546875" customWidth="1"/>
    <col min="9733" max="9733" width="13.140625" customWidth="1"/>
    <col min="9986" max="9986" width="69.85546875" customWidth="1"/>
    <col min="9987" max="9988" width="13.85546875" customWidth="1"/>
    <col min="9989" max="9989" width="13.140625" customWidth="1"/>
    <col min="10242" max="10242" width="69.85546875" customWidth="1"/>
    <col min="10243" max="10244" width="13.85546875" customWidth="1"/>
    <col min="10245" max="10245" width="13.140625" customWidth="1"/>
    <col min="10498" max="10498" width="69.85546875" customWidth="1"/>
    <col min="10499" max="10500" width="13.85546875" customWidth="1"/>
    <col min="10501" max="10501" width="13.140625" customWidth="1"/>
    <col min="10754" max="10754" width="69.85546875" customWidth="1"/>
    <col min="10755" max="10756" width="13.85546875" customWidth="1"/>
    <col min="10757" max="10757" width="13.140625" customWidth="1"/>
    <col min="11010" max="11010" width="69.85546875" customWidth="1"/>
    <col min="11011" max="11012" width="13.85546875" customWidth="1"/>
    <col min="11013" max="11013" width="13.140625" customWidth="1"/>
    <col min="11266" max="11266" width="69.85546875" customWidth="1"/>
    <col min="11267" max="11268" width="13.85546875" customWidth="1"/>
    <col min="11269" max="11269" width="13.140625" customWidth="1"/>
    <col min="11522" max="11522" width="69.85546875" customWidth="1"/>
    <col min="11523" max="11524" width="13.85546875" customWidth="1"/>
    <col min="11525" max="11525" width="13.140625" customWidth="1"/>
    <col min="11778" max="11778" width="69.85546875" customWidth="1"/>
    <col min="11779" max="11780" width="13.85546875" customWidth="1"/>
    <col min="11781" max="11781" width="13.140625" customWidth="1"/>
    <col min="12034" max="12034" width="69.85546875" customWidth="1"/>
    <col min="12035" max="12036" width="13.85546875" customWidth="1"/>
    <col min="12037" max="12037" width="13.140625" customWidth="1"/>
    <col min="12290" max="12290" width="69.85546875" customWidth="1"/>
    <col min="12291" max="12292" width="13.85546875" customWidth="1"/>
    <col min="12293" max="12293" width="13.140625" customWidth="1"/>
    <col min="12546" max="12546" width="69.85546875" customWidth="1"/>
    <col min="12547" max="12548" width="13.85546875" customWidth="1"/>
    <col min="12549" max="12549" width="13.140625" customWidth="1"/>
    <col min="12802" max="12802" width="69.85546875" customWidth="1"/>
    <col min="12803" max="12804" width="13.85546875" customWidth="1"/>
    <col min="12805" max="12805" width="13.140625" customWidth="1"/>
    <col min="13058" max="13058" width="69.85546875" customWidth="1"/>
    <col min="13059" max="13060" width="13.85546875" customWidth="1"/>
    <col min="13061" max="13061" width="13.140625" customWidth="1"/>
    <col min="13314" max="13314" width="69.85546875" customWidth="1"/>
    <col min="13315" max="13316" width="13.85546875" customWidth="1"/>
    <col min="13317" max="13317" width="13.140625" customWidth="1"/>
    <col min="13570" max="13570" width="69.85546875" customWidth="1"/>
    <col min="13571" max="13572" width="13.85546875" customWidth="1"/>
    <col min="13573" max="13573" width="13.140625" customWidth="1"/>
    <col min="13826" max="13826" width="69.85546875" customWidth="1"/>
    <col min="13827" max="13828" width="13.85546875" customWidth="1"/>
    <col min="13829" max="13829" width="13.140625" customWidth="1"/>
    <col min="14082" max="14082" width="69.85546875" customWidth="1"/>
    <col min="14083" max="14084" width="13.85546875" customWidth="1"/>
    <col min="14085" max="14085" width="13.140625" customWidth="1"/>
    <col min="14338" max="14338" width="69.85546875" customWidth="1"/>
    <col min="14339" max="14340" width="13.85546875" customWidth="1"/>
    <col min="14341" max="14341" width="13.140625" customWidth="1"/>
    <col min="14594" max="14594" width="69.85546875" customWidth="1"/>
    <col min="14595" max="14596" width="13.85546875" customWidth="1"/>
    <col min="14597" max="14597" width="13.140625" customWidth="1"/>
    <col min="14850" max="14850" width="69.85546875" customWidth="1"/>
    <col min="14851" max="14852" width="13.85546875" customWidth="1"/>
    <col min="14853" max="14853" width="13.140625" customWidth="1"/>
    <col min="15106" max="15106" width="69.85546875" customWidth="1"/>
    <col min="15107" max="15108" width="13.85546875" customWidth="1"/>
    <col min="15109" max="15109" width="13.140625" customWidth="1"/>
    <col min="15362" max="15362" width="69.85546875" customWidth="1"/>
    <col min="15363" max="15364" width="13.85546875" customWidth="1"/>
    <col min="15365" max="15365" width="13.140625" customWidth="1"/>
    <col min="15618" max="15618" width="69.85546875" customWidth="1"/>
    <col min="15619" max="15620" width="13.85546875" customWidth="1"/>
    <col min="15621" max="15621" width="13.140625" customWidth="1"/>
    <col min="15874" max="15874" width="69.85546875" customWidth="1"/>
    <col min="15875" max="15876" width="13.85546875" customWidth="1"/>
    <col min="15877" max="15877" width="13.140625" customWidth="1"/>
    <col min="16130" max="16130" width="69.85546875" customWidth="1"/>
    <col min="16131" max="16132" width="13.85546875" customWidth="1"/>
    <col min="16133" max="16133" width="13.140625" customWidth="1"/>
  </cols>
  <sheetData>
    <row r="1" spans="1:5" ht="15.75" x14ac:dyDescent="0.2">
      <c r="A1" s="63"/>
      <c r="B1" s="63"/>
      <c r="C1" s="12" t="s">
        <v>787</v>
      </c>
      <c r="D1" s="6"/>
      <c r="E1" s="64"/>
    </row>
    <row r="2" spans="1:5" ht="15.75" x14ac:dyDescent="0.2">
      <c r="A2" s="65"/>
      <c r="B2" s="65"/>
      <c r="C2" s="23" t="s">
        <v>783</v>
      </c>
      <c r="D2" s="23"/>
      <c r="E2" s="66"/>
    </row>
    <row r="3" spans="1:5" ht="15.75" x14ac:dyDescent="0.2">
      <c r="A3" s="65"/>
      <c r="B3" s="65"/>
      <c r="C3" s="1" t="s">
        <v>784</v>
      </c>
      <c r="D3" s="1"/>
      <c r="E3" s="66"/>
    </row>
    <row r="4" spans="1:5" ht="15.75" x14ac:dyDescent="0.2">
      <c r="A4" s="65"/>
      <c r="B4" s="65"/>
      <c r="C4" s="1" t="s">
        <v>667</v>
      </c>
      <c r="D4" s="1"/>
      <c r="E4" s="66"/>
    </row>
    <row r="5" spans="1:5" ht="15.75" x14ac:dyDescent="0.2">
      <c r="A5" s="65"/>
      <c r="B5" s="65"/>
      <c r="C5" s="1"/>
      <c r="D5" s="1"/>
      <c r="E5" s="66"/>
    </row>
    <row r="6" spans="1:5" ht="15.75" x14ac:dyDescent="0.2">
      <c r="A6" s="261" t="s">
        <v>800</v>
      </c>
      <c r="B6" s="261"/>
      <c r="C6" s="261"/>
      <c r="D6" s="261"/>
      <c r="E6" s="261"/>
    </row>
    <row r="7" spans="1:5" ht="15.75" x14ac:dyDescent="0.2">
      <c r="A7" s="67"/>
      <c r="B7" s="67"/>
      <c r="C7" s="67"/>
      <c r="D7" s="67"/>
      <c r="E7" s="67"/>
    </row>
    <row r="8" spans="1:5" ht="15.75" x14ac:dyDescent="0.2">
      <c r="A8" s="68" t="s">
        <v>788</v>
      </c>
      <c r="B8" s="65"/>
      <c r="C8" s="65"/>
      <c r="D8" s="65"/>
      <c r="E8" s="15" t="s">
        <v>632</v>
      </c>
    </row>
    <row r="9" spans="1:5" ht="15.75" x14ac:dyDescent="0.2">
      <c r="A9" s="69" t="s">
        <v>789</v>
      </c>
      <c r="B9" s="69" t="s">
        <v>790</v>
      </c>
      <c r="C9" s="70" t="s">
        <v>671</v>
      </c>
      <c r="D9" s="70" t="s">
        <v>672</v>
      </c>
      <c r="E9" s="70" t="s">
        <v>673</v>
      </c>
    </row>
    <row r="10" spans="1:5" ht="15.75" x14ac:dyDescent="0.2">
      <c r="A10" s="69">
        <v>1</v>
      </c>
      <c r="B10" s="69">
        <v>2</v>
      </c>
      <c r="C10" s="69">
        <v>3</v>
      </c>
      <c r="D10" s="70">
        <v>4</v>
      </c>
      <c r="E10" s="70">
        <v>5</v>
      </c>
    </row>
    <row r="11" spans="1:5" ht="31.5" x14ac:dyDescent="0.25">
      <c r="A11" s="71" t="s">
        <v>791</v>
      </c>
      <c r="B11" s="72" t="s">
        <v>792</v>
      </c>
      <c r="C11" s="71"/>
      <c r="D11" s="73"/>
      <c r="E11" s="73"/>
    </row>
    <row r="12" spans="1:5" ht="15.75" x14ac:dyDescent="0.25">
      <c r="A12" s="74"/>
      <c r="B12" s="75" t="s">
        <v>793</v>
      </c>
      <c r="C12" s="76">
        <v>0</v>
      </c>
      <c r="D12" s="76">
        <v>0</v>
      </c>
      <c r="E12" s="76">
        <v>0</v>
      </c>
    </row>
    <row r="13" spans="1:5" ht="15.75" x14ac:dyDescent="0.25">
      <c r="A13" s="74"/>
      <c r="B13" s="75" t="s">
        <v>794</v>
      </c>
      <c r="C13" s="76">
        <v>0</v>
      </c>
      <c r="D13" s="76">
        <v>0</v>
      </c>
      <c r="E13" s="76">
        <v>0</v>
      </c>
    </row>
    <row r="14" spans="1:5" ht="15.75" x14ac:dyDescent="0.25">
      <c r="A14" s="74"/>
      <c r="B14" s="75" t="s">
        <v>795</v>
      </c>
      <c r="C14" s="76">
        <v>0</v>
      </c>
      <c r="D14" s="76">
        <v>0</v>
      </c>
      <c r="E14" s="76">
        <v>0</v>
      </c>
    </row>
    <row r="15" spans="1:5" ht="15.75" x14ac:dyDescent="0.25">
      <c r="A15" s="74"/>
      <c r="B15" s="77" t="s">
        <v>796</v>
      </c>
      <c r="C15" s="76">
        <v>0</v>
      </c>
      <c r="D15" s="76"/>
      <c r="E15" s="76"/>
    </row>
    <row r="16" spans="1:5" ht="15.75" x14ac:dyDescent="0.25">
      <c r="A16" s="74"/>
      <c r="B16" s="77" t="s">
        <v>797</v>
      </c>
      <c r="C16" s="74"/>
      <c r="D16" s="78">
        <v>0</v>
      </c>
      <c r="E16" s="78">
        <v>0</v>
      </c>
    </row>
    <row r="17" spans="1:5" ht="15.75" x14ac:dyDescent="0.25">
      <c r="A17" s="74"/>
      <c r="B17" s="77" t="s">
        <v>801</v>
      </c>
      <c r="C17" s="74"/>
      <c r="D17" s="78">
        <v>0</v>
      </c>
      <c r="E17" s="78">
        <v>0</v>
      </c>
    </row>
    <row r="18" spans="1:5" ht="15.75" x14ac:dyDescent="0.25">
      <c r="A18" s="74"/>
      <c r="B18" s="79"/>
      <c r="C18" s="74"/>
      <c r="D18" s="73"/>
      <c r="E18" s="73"/>
    </row>
    <row r="19" spans="1:5" ht="47.25" x14ac:dyDescent="0.25">
      <c r="A19" s="71" t="s">
        <v>798</v>
      </c>
      <c r="B19" s="72" t="s">
        <v>799</v>
      </c>
      <c r="C19" s="74"/>
      <c r="D19" s="73"/>
      <c r="E19" s="73"/>
    </row>
    <row r="20" spans="1:5" ht="15.75" x14ac:dyDescent="0.25">
      <c r="A20" s="74"/>
      <c r="B20" s="75" t="s">
        <v>793</v>
      </c>
      <c r="C20" s="76">
        <v>0</v>
      </c>
      <c r="D20" s="76">
        <v>0</v>
      </c>
      <c r="E20" s="76">
        <v>0</v>
      </c>
    </row>
    <row r="21" spans="1:5" ht="15.75" x14ac:dyDescent="0.25">
      <c r="A21" s="74"/>
      <c r="B21" s="75" t="s">
        <v>794</v>
      </c>
      <c r="C21" s="76">
        <v>0</v>
      </c>
      <c r="D21" s="76">
        <v>0</v>
      </c>
      <c r="E21" s="76">
        <v>0</v>
      </c>
    </row>
    <row r="22" spans="1:5" ht="15.75" x14ac:dyDescent="0.25">
      <c r="A22" s="74"/>
      <c r="B22" s="75" t="s">
        <v>795</v>
      </c>
      <c r="C22" s="76">
        <v>0</v>
      </c>
      <c r="D22" s="76">
        <v>0</v>
      </c>
      <c r="E22" s="76">
        <v>0</v>
      </c>
    </row>
    <row r="23" spans="1:5" ht="15.75" x14ac:dyDescent="0.25">
      <c r="A23" s="74"/>
      <c r="B23" s="77" t="s">
        <v>796</v>
      </c>
      <c r="C23" s="76">
        <v>0</v>
      </c>
      <c r="D23" s="76"/>
      <c r="E23" s="76"/>
    </row>
    <row r="24" spans="1:5" ht="15.75" x14ac:dyDescent="0.25">
      <c r="A24" s="73"/>
      <c r="B24" s="77" t="s">
        <v>797</v>
      </c>
      <c r="C24" s="74"/>
      <c r="D24" s="78">
        <v>0</v>
      </c>
      <c r="E24" s="78">
        <v>0</v>
      </c>
    </row>
    <row r="25" spans="1:5" ht="15.75" x14ac:dyDescent="0.25">
      <c r="A25" s="74"/>
      <c r="B25" s="77" t="s">
        <v>801</v>
      </c>
      <c r="C25" s="74"/>
      <c r="D25" s="78">
        <v>0</v>
      </c>
      <c r="E25" s="78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I13" sqref="I13"/>
    </sheetView>
  </sheetViews>
  <sheetFormatPr defaultRowHeight="12.75" x14ac:dyDescent="0.2"/>
  <cols>
    <col min="2" max="2" width="71.42578125" customWidth="1"/>
    <col min="3" max="4" width="15.85546875" customWidth="1"/>
    <col min="5" max="5" width="15.5703125" customWidth="1"/>
    <col min="258" max="258" width="63.5703125" customWidth="1"/>
    <col min="259" max="260" width="18.7109375" customWidth="1"/>
    <col min="261" max="261" width="17.28515625" customWidth="1"/>
    <col min="514" max="514" width="63.5703125" customWidth="1"/>
    <col min="515" max="516" width="18.7109375" customWidth="1"/>
    <col min="517" max="517" width="17.28515625" customWidth="1"/>
    <col min="770" max="770" width="63.5703125" customWidth="1"/>
    <col min="771" max="772" width="18.7109375" customWidth="1"/>
    <col min="773" max="773" width="17.28515625" customWidth="1"/>
    <col min="1026" max="1026" width="63.5703125" customWidth="1"/>
    <col min="1027" max="1028" width="18.7109375" customWidth="1"/>
    <col min="1029" max="1029" width="17.28515625" customWidth="1"/>
    <col min="1282" max="1282" width="63.5703125" customWidth="1"/>
    <col min="1283" max="1284" width="18.7109375" customWidth="1"/>
    <col min="1285" max="1285" width="17.28515625" customWidth="1"/>
    <col min="1538" max="1538" width="63.5703125" customWidth="1"/>
    <col min="1539" max="1540" width="18.7109375" customWidth="1"/>
    <col min="1541" max="1541" width="17.28515625" customWidth="1"/>
    <col min="1794" max="1794" width="63.5703125" customWidth="1"/>
    <col min="1795" max="1796" width="18.7109375" customWidth="1"/>
    <col min="1797" max="1797" width="17.28515625" customWidth="1"/>
    <col min="2050" max="2050" width="63.5703125" customWidth="1"/>
    <col min="2051" max="2052" width="18.7109375" customWidth="1"/>
    <col min="2053" max="2053" width="17.28515625" customWidth="1"/>
    <col min="2306" max="2306" width="63.5703125" customWidth="1"/>
    <col min="2307" max="2308" width="18.7109375" customWidth="1"/>
    <col min="2309" max="2309" width="17.28515625" customWidth="1"/>
    <col min="2562" max="2562" width="63.5703125" customWidth="1"/>
    <col min="2563" max="2564" width="18.7109375" customWidth="1"/>
    <col min="2565" max="2565" width="17.28515625" customWidth="1"/>
    <col min="2818" max="2818" width="63.5703125" customWidth="1"/>
    <col min="2819" max="2820" width="18.7109375" customWidth="1"/>
    <col min="2821" max="2821" width="17.28515625" customWidth="1"/>
    <col min="3074" max="3074" width="63.5703125" customWidth="1"/>
    <col min="3075" max="3076" width="18.7109375" customWidth="1"/>
    <col min="3077" max="3077" width="17.28515625" customWidth="1"/>
    <col min="3330" max="3330" width="63.5703125" customWidth="1"/>
    <col min="3331" max="3332" width="18.7109375" customWidth="1"/>
    <col min="3333" max="3333" width="17.28515625" customWidth="1"/>
    <col min="3586" max="3586" width="63.5703125" customWidth="1"/>
    <col min="3587" max="3588" width="18.7109375" customWidth="1"/>
    <col min="3589" max="3589" width="17.28515625" customWidth="1"/>
    <col min="3842" max="3842" width="63.5703125" customWidth="1"/>
    <col min="3843" max="3844" width="18.7109375" customWidth="1"/>
    <col min="3845" max="3845" width="17.28515625" customWidth="1"/>
    <col min="4098" max="4098" width="63.5703125" customWidth="1"/>
    <col min="4099" max="4100" width="18.7109375" customWidth="1"/>
    <col min="4101" max="4101" width="17.28515625" customWidth="1"/>
    <col min="4354" max="4354" width="63.5703125" customWidth="1"/>
    <col min="4355" max="4356" width="18.7109375" customWidth="1"/>
    <col min="4357" max="4357" width="17.28515625" customWidth="1"/>
    <col min="4610" max="4610" width="63.5703125" customWidth="1"/>
    <col min="4611" max="4612" width="18.7109375" customWidth="1"/>
    <col min="4613" max="4613" width="17.28515625" customWidth="1"/>
    <col min="4866" max="4866" width="63.5703125" customWidth="1"/>
    <col min="4867" max="4868" width="18.7109375" customWidth="1"/>
    <col min="4869" max="4869" width="17.28515625" customWidth="1"/>
    <col min="5122" max="5122" width="63.5703125" customWidth="1"/>
    <col min="5123" max="5124" width="18.7109375" customWidth="1"/>
    <col min="5125" max="5125" width="17.28515625" customWidth="1"/>
    <col min="5378" max="5378" width="63.5703125" customWidth="1"/>
    <col min="5379" max="5380" width="18.7109375" customWidth="1"/>
    <col min="5381" max="5381" width="17.28515625" customWidth="1"/>
    <col min="5634" max="5634" width="63.5703125" customWidth="1"/>
    <col min="5635" max="5636" width="18.7109375" customWidth="1"/>
    <col min="5637" max="5637" width="17.28515625" customWidth="1"/>
    <col min="5890" max="5890" width="63.5703125" customWidth="1"/>
    <col min="5891" max="5892" width="18.7109375" customWidth="1"/>
    <col min="5893" max="5893" width="17.28515625" customWidth="1"/>
    <col min="6146" max="6146" width="63.5703125" customWidth="1"/>
    <col min="6147" max="6148" width="18.7109375" customWidth="1"/>
    <col min="6149" max="6149" width="17.28515625" customWidth="1"/>
    <col min="6402" max="6402" width="63.5703125" customWidth="1"/>
    <col min="6403" max="6404" width="18.7109375" customWidth="1"/>
    <col min="6405" max="6405" width="17.28515625" customWidth="1"/>
    <col min="6658" max="6658" width="63.5703125" customWidth="1"/>
    <col min="6659" max="6660" width="18.7109375" customWidth="1"/>
    <col min="6661" max="6661" width="17.28515625" customWidth="1"/>
    <col min="6914" max="6914" width="63.5703125" customWidth="1"/>
    <col min="6915" max="6916" width="18.7109375" customWidth="1"/>
    <col min="6917" max="6917" width="17.28515625" customWidth="1"/>
    <col min="7170" max="7170" width="63.5703125" customWidth="1"/>
    <col min="7171" max="7172" width="18.7109375" customWidth="1"/>
    <col min="7173" max="7173" width="17.28515625" customWidth="1"/>
    <col min="7426" max="7426" width="63.5703125" customWidth="1"/>
    <col min="7427" max="7428" width="18.7109375" customWidth="1"/>
    <col min="7429" max="7429" width="17.28515625" customWidth="1"/>
    <col min="7682" max="7682" width="63.5703125" customWidth="1"/>
    <col min="7683" max="7684" width="18.7109375" customWidth="1"/>
    <col min="7685" max="7685" width="17.28515625" customWidth="1"/>
    <col min="7938" max="7938" width="63.5703125" customWidth="1"/>
    <col min="7939" max="7940" width="18.7109375" customWidth="1"/>
    <col min="7941" max="7941" width="17.28515625" customWidth="1"/>
    <col min="8194" max="8194" width="63.5703125" customWidth="1"/>
    <col min="8195" max="8196" width="18.7109375" customWidth="1"/>
    <col min="8197" max="8197" width="17.28515625" customWidth="1"/>
    <col min="8450" max="8450" width="63.5703125" customWidth="1"/>
    <col min="8451" max="8452" width="18.7109375" customWidth="1"/>
    <col min="8453" max="8453" width="17.28515625" customWidth="1"/>
    <col min="8706" max="8706" width="63.5703125" customWidth="1"/>
    <col min="8707" max="8708" width="18.7109375" customWidth="1"/>
    <col min="8709" max="8709" width="17.28515625" customWidth="1"/>
    <col min="8962" max="8962" width="63.5703125" customWidth="1"/>
    <col min="8963" max="8964" width="18.7109375" customWidth="1"/>
    <col min="8965" max="8965" width="17.28515625" customWidth="1"/>
    <col min="9218" max="9218" width="63.5703125" customWidth="1"/>
    <col min="9219" max="9220" width="18.7109375" customWidth="1"/>
    <col min="9221" max="9221" width="17.28515625" customWidth="1"/>
    <col min="9474" max="9474" width="63.5703125" customWidth="1"/>
    <col min="9475" max="9476" width="18.7109375" customWidth="1"/>
    <col min="9477" max="9477" width="17.28515625" customWidth="1"/>
    <col min="9730" max="9730" width="63.5703125" customWidth="1"/>
    <col min="9731" max="9732" width="18.7109375" customWidth="1"/>
    <col min="9733" max="9733" width="17.28515625" customWidth="1"/>
    <col min="9986" max="9986" width="63.5703125" customWidth="1"/>
    <col min="9987" max="9988" width="18.7109375" customWidth="1"/>
    <col min="9989" max="9989" width="17.28515625" customWidth="1"/>
    <col min="10242" max="10242" width="63.5703125" customWidth="1"/>
    <col min="10243" max="10244" width="18.7109375" customWidth="1"/>
    <col min="10245" max="10245" width="17.28515625" customWidth="1"/>
    <col min="10498" max="10498" width="63.5703125" customWidth="1"/>
    <col min="10499" max="10500" width="18.7109375" customWidth="1"/>
    <col min="10501" max="10501" width="17.28515625" customWidth="1"/>
    <col min="10754" max="10754" width="63.5703125" customWidth="1"/>
    <col min="10755" max="10756" width="18.7109375" customWidth="1"/>
    <col min="10757" max="10757" width="17.28515625" customWidth="1"/>
    <col min="11010" max="11010" width="63.5703125" customWidth="1"/>
    <col min="11011" max="11012" width="18.7109375" customWidth="1"/>
    <col min="11013" max="11013" width="17.28515625" customWidth="1"/>
    <col min="11266" max="11266" width="63.5703125" customWidth="1"/>
    <col min="11267" max="11268" width="18.7109375" customWidth="1"/>
    <col min="11269" max="11269" width="17.28515625" customWidth="1"/>
    <col min="11522" max="11522" width="63.5703125" customWidth="1"/>
    <col min="11523" max="11524" width="18.7109375" customWidth="1"/>
    <col min="11525" max="11525" width="17.28515625" customWidth="1"/>
    <col min="11778" max="11778" width="63.5703125" customWidth="1"/>
    <col min="11779" max="11780" width="18.7109375" customWidth="1"/>
    <col min="11781" max="11781" width="17.28515625" customWidth="1"/>
    <col min="12034" max="12034" width="63.5703125" customWidth="1"/>
    <col min="12035" max="12036" width="18.7109375" customWidth="1"/>
    <col min="12037" max="12037" width="17.28515625" customWidth="1"/>
    <col min="12290" max="12290" width="63.5703125" customWidth="1"/>
    <col min="12291" max="12292" width="18.7109375" customWidth="1"/>
    <col min="12293" max="12293" width="17.28515625" customWidth="1"/>
    <col min="12546" max="12546" width="63.5703125" customWidth="1"/>
    <col min="12547" max="12548" width="18.7109375" customWidth="1"/>
    <col min="12549" max="12549" width="17.28515625" customWidth="1"/>
    <col min="12802" max="12802" width="63.5703125" customWidth="1"/>
    <col min="12803" max="12804" width="18.7109375" customWidth="1"/>
    <col min="12805" max="12805" width="17.28515625" customWidth="1"/>
    <col min="13058" max="13058" width="63.5703125" customWidth="1"/>
    <col min="13059" max="13060" width="18.7109375" customWidth="1"/>
    <col min="13061" max="13061" width="17.28515625" customWidth="1"/>
    <col min="13314" max="13314" width="63.5703125" customWidth="1"/>
    <col min="13315" max="13316" width="18.7109375" customWidth="1"/>
    <col min="13317" max="13317" width="17.28515625" customWidth="1"/>
    <col min="13570" max="13570" width="63.5703125" customWidth="1"/>
    <col min="13571" max="13572" width="18.7109375" customWidth="1"/>
    <col min="13573" max="13573" width="17.28515625" customWidth="1"/>
    <col min="13826" max="13826" width="63.5703125" customWidth="1"/>
    <col min="13827" max="13828" width="18.7109375" customWidth="1"/>
    <col min="13829" max="13829" width="17.28515625" customWidth="1"/>
    <col min="14082" max="14082" width="63.5703125" customWidth="1"/>
    <col min="14083" max="14084" width="18.7109375" customWidth="1"/>
    <col min="14085" max="14085" width="17.28515625" customWidth="1"/>
    <col min="14338" max="14338" width="63.5703125" customWidth="1"/>
    <col min="14339" max="14340" width="18.7109375" customWidth="1"/>
    <col min="14341" max="14341" width="17.28515625" customWidth="1"/>
    <col min="14594" max="14594" width="63.5703125" customWidth="1"/>
    <col min="14595" max="14596" width="18.7109375" customWidth="1"/>
    <col min="14597" max="14597" width="17.28515625" customWidth="1"/>
    <col min="14850" max="14850" width="63.5703125" customWidth="1"/>
    <col min="14851" max="14852" width="18.7109375" customWidth="1"/>
    <col min="14853" max="14853" width="17.28515625" customWidth="1"/>
    <col min="15106" max="15106" width="63.5703125" customWidth="1"/>
    <col min="15107" max="15108" width="18.7109375" customWidth="1"/>
    <col min="15109" max="15109" width="17.28515625" customWidth="1"/>
    <col min="15362" max="15362" width="63.5703125" customWidth="1"/>
    <col min="15363" max="15364" width="18.7109375" customWidth="1"/>
    <col min="15365" max="15365" width="17.28515625" customWidth="1"/>
    <col min="15618" max="15618" width="63.5703125" customWidth="1"/>
    <col min="15619" max="15620" width="18.7109375" customWidth="1"/>
    <col min="15621" max="15621" width="17.28515625" customWidth="1"/>
    <col min="15874" max="15874" width="63.5703125" customWidth="1"/>
    <col min="15875" max="15876" width="18.7109375" customWidth="1"/>
    <col min="15877" max="15877" width="17.28515625" customWidth="1"/>
    <col min="16130" max="16130" width="63.5703125" customWidth="1"/>
    <col min="16131" max="16132" width="18.7109375" customWidth="1"/>
    <col min="16133" max="16133" width="17.28515625" customWidth="1"/>
  </cols>
  <sheetData>
    <row r="1" spans="1:5" ht="15.75" x14ac:dyDescent="0.2">
      <c r="C1" s="12" t="s">
        <v>802</v>
      </c>
      <c r="E1" s="64"/>
    </row>
    <row r="2" spans="1:5" ht="15.75" x14ac:dyDescent="0.2">
      <c r="C2" s="23" t="s">
        <v>783</v>
      </c>
      <c r="E2" s="80"/>
    </row>
    <row r="3" spans="1:5" ht="15.75" x14ac:dyDescent="0.2">
      <c r="C3" s="1" t="s">
        <v>784</v>
      </c>
      <c r="E3" s="80"/>
    </row>
    <row r="4" spans="1:5" ht="15.75" x14ac:dyDescent="0.2">
      <c r="C4" s="1" t="s">
        <v>667</v>
      </c>
      <c r="E4" s="81"/>
    </row>
    <row r="5" spans="1:5" ht="15" x14ac:dyDescent="0.2">
      <c r="C5" s="81"/>
      <c r="D5" s="81"/>
      <c r="E5" s="81"/>
    </row>
    <row r="6" spans="1:5" ht="15.75" x14ac:dyDescent="0.2">
      <c r="A6" s="262" t="s">
        <v>819</v>
      </c>
      <c r="B6" s="262"/>
      <c r="C6" s="262"/>
      <c r="D6" s="262"/>
      <c r="E6" s="262"/>
    </row>
    <row r="7" spans="1:5" ht="15.75" x14ac:dyDescent="0.2">
      <c r="A7" s="82"/>
      <c r="B7" s="82"/>
      <c r="C7" s="82"/>
      <c r="D7" s="82"/>
      <c r="E7" s="82"/>
    </row>
    <row r="8" spans="1:5" ht="15.75" x14ac:dyDescent="0.2">
      <c r="A8" s="83"/>
      <c r="B8" s="83"/>
      <c r="E8" s="15" t="s">
        <v>632</v>
      </c>
    </row>
    <row r="9" spans="1:5" ht="15.75" x14ac:dyDescent="0.2">
      <c r="A9" s="84" t="s">
        <v>789</v>
      </c>
      <c r="B9" s="84" t="s">
        <v>803</v>
      </c>
      <c r="C9" s="84" t="s">
        <v>671</v>
      </c>
      <c r="D9" s="84" t="s">
        <v>672</v>
      </c>
      <c r="E9" s="84" t="s">
        <v>673</v>
      </c>
    </row>
    <row r="10" spans="1:5" ht="15.75" x14ac:dyDescent="0.2">
      <c r="A10" s="85">
        <v>1</v>
      </c>
      <c r="B10" s="85">
        <v>2</v>
      </c>
      <c r="C10" s="85">
        <v>3</v>
      </c>
      <c r="D10" s="85">
        <v>4</v>
      </c>
      <c r="E10" s="84">
        <v>5</v>
      </c>
    </row>
    <row r="11" spans="1:5" ht="31.5" x14ac:dyDescent="0.25">
      <c r="A11" s="86" t="s">
        <v>791</v>
      </c>
      <c r="B11" s="87" t="s">
        <v>804</v>
      </c>
      <c r="C11" s="88"/>
      <c r="D11" s="88"/>
      <c r="E11" s="88"/>
    </row>
    <row r="12" spans="1:5" ht="31.5" x14ac:dyDescent="0.25">
      <c r="A12" s="89" t="s">
        <v>805</v>
      </c>
      <c r="B12" s="90" t="s">
        <v>806</v>
      </c>
      <c r="C12" s="76">
        <v>0</v>
      </c>
      <c r="D12" s="76">
        <v>0</v>
      </c>
      <c r="E12" s="76">
        <v>0</v>
      </c>
    </row>
    <row r="13" spans="1:5" ht="31.5" x14ac:dyDescent="0.25">
      <c r="A13" s="89" t="s">
        <v>807</v>
      </c>
      <c r="B13" s="90" t="s">
        <v>808</v>
      </c>
      <c r="C13" s="76">
        <v>0</v>
      </c>
      <c r="D13" s="76">
        <v>0</v>
      </c>
      <c r="E13" s="76">
        <v>0</v>
      </c>
    </row>
    <row r="14" spans="1:5" ht="47.25" x14ac:dyDescent="0.25">
      <c r="A14" s="89" t="s">
        <v>809</v>
      </c>
      <c r="B14" s="90" t="s">
        <v>810</v>
      </c>
      <c r="C14" s="76">
        <v>0</v>
      </c>
      <c r="D14" s="76">
        <v>0</v>
      </c>
      <c r="E14" s="76">
        <v>0</v>
      </c>
    </row>
    <row r="15" spans="1:5" ht="47.25" x14ac:dyDescent="0.25">
      <c r="A15" s="89" t="s">
        <v>811</v>
      </c>
      <c r="B15" s="90" t="s">
        <v>812</v>
      </c>
      <c r="C15" s="76">
        <v>0</v>
      </c>
      <c r="D15" s="76">
        <v>0</v>
      </c>
      <c r="E15" s="76">
        <v>0</v>
      </c>
    </row>
    <row r="16" spans="1:5" ht="47.25" x14ac:dyDescent="0.25">
      <c r="A16" s="89" t="s">
        <v>813</v>
      </c>
      <c r="B16" s="90" t="s">
        <v>814</v>
      </c>
      <c r="C16" s="76">
        <v>0</v>
      </c>
      <c r="D16" s="76">
        <v>0</v>
      </c>
      <c r="E16" s="76">
        <v>0</v>
      </c>
    </row>
    <row r="17" spans="1:5" ht="31.5" x14ac:dyDescent="0.25">
      <c r="A17" s="86" t="s">
        <v>815</v>
      </c>
      <c r="B17" s="87" t="s">
        <v>816</v>
      </c>
      <c r="C17" s="76">
        <v>0</v>
      </c>
      <c r="D17" s="76">
        <v>0</v>
      </c>
      <c r="E17" s="76">
        <v>0</v>
      </c>
    </row>
    <row r="18" spans="1:5" ht="15.75" x14ac:dyDescent="0.25">
      <c r="A18" s="86" t="s">
        <v>817</v>
      </c>
      <c r="B18" s="87" t="s">
        <v>818</v>
      </c>
      <c r="C18" s="76">
        <v>0</v>
      </c>
      <c r="D18" s="76">
        <v>0</v>
      </c>
      <c r="E18" s="76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Дх</vt:lpstr>
      <vt:lpstr>МП</vt:lpstr>
      <vt:lpstr>вед. </vt:lpstr>
      <vt:lpstr>источ.</vt:lpstr>
      <vt:lpstr>госф.</vt:lpstr>
      <vt:lpstr>займы</vt:lpstr>
      <vt:lpstr>гарантии</vt:lpstr>
      <vt:lpstr>'вед. '!APPT</vt:lpstr>
      <vt:lpstr>'вед. '!SIGN</vt:lpstr>
      <vt:lpstr>'вед. '!Заголовки_для_печати</vt:lpstr>
      <vt:lpstr>Дх!Заголовки_для_печати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Копанева Юлия Евгеньевна</cp:lastModifiedBy>
  <cp:lastPrinted>2024-10-28T12:28:55Z</cp:lastPrinted>
  <dcterms:created xsi:type="dcterms:W3CDTF">2021-09-22T04:47:41Z</dcterms:created>
  <dcterms:modified xsi:type="dcterms:W3CDTF">2024-10-31T07:23:35Z</dcterms:modified>
</cp:coreProperties>
</file>